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https://ademecloud-my.sharepoint.com/personal/fabrice_bettwy_ademe_fr/Documents/Bureau/"/>
    </mc:Choice>
  </mc:AlternateContent>
  <xr:revisionPtr revIDLastSave="6" documentId="13_ncr:1_{64335F95-914B-403E-861B-8F10C440F174}" xr6:coauthVersionLast="47" xr6:coauthVersionMax="47" xr10:uidLastSave="{72D59669-81FA-43D7-9B3D-0517622079CD}"/>
  <bookViews>
    <workbookView xWindow="-120" yWindow="-120" windowWidth="29040" windowHeight="15390" tabRatio="745" activeTab="1" xr2:uid="{00000000-000D-0000-FFFF-FFFF00000000}"/>
  </bookViews>
  <sheets>
    <sheet name="Accueil et légendes" sheetId="26" r:id="rId1"/>
    <sheet name="Fiche projet solaire" sheetId="25" r:id="rId2"/>
    <sheet name="Simulation FC solaire" sheetId="22" r:id="rId3"/>
    <sheet name="RECAP" sheetId="27" r:id="rId4"/>
    <sheet name="menus solaire" sheetId="17" state="hidden" r:id="rId5"/>
    <sheet name="Schémas Fonds Chaleur" sheetId="20" r:id="rId6"/>
    <sheet name="Vérifications techniques" sheetId="18" state="hidden" r:id="rId7"/>
  </sheets>
  <externalReferences>
    <externalReference r:id="rId8"/>
    <externalReference r:id="rId9"/>
    <externalReference r:id="rId10"/>
    <externalReference r:id="rId11"/>
    <externalReference r:id="rId12"/>
    <externalReference r:id="rId13"/>
    <externalReference r:id="rId14"/>
  </externalReferences>
  <definedNames>
    <definedName name="_ftnref1" localSheetId="3">RECAP!$B$114</definedName>
    <definedName name="_Hlk121838277" localSheetId="3">RECAP!$B$112</definedName>
    <definedName name="_Hlk121839671" localSheetId="3">RECAP!$B$104</definedName>
    <definedName name="_Toc65658394" localSheetId="3">RECAP!$B$77</definedName>
    <definedName name="_Toc65658395" localSheetId="3">RECAP!$B$80</definedName>
    <definedName name="_Toc65658396" localSheetId="3">RECAP!$B$85</definedName>
    <definedName name="aide_etude_ge">#REF!</definedName>
    <definedName name="aide_etude_me">#REF!</definedName>
    <definedName name="aide_etude_non_eco">#REF!</definedName>
    <definedName name="aide_etude_pe">#REF!</definedName>
    <definedName name="appoint2">'[1]paramètres entrée'!$B$2:$B$6</definedName>
    <definedName name="B_collectif">'[2]menus biomasse'!$Y$7</definedName>
    <definedName name="B_entreprise">'[2]menus biomasse'!$Y$8</definedName>
    <definedName name="categorie">'[2]Fiche projet biomasse'!$F$16</definedName>
    <definedName name="ch_avenant">[3]AF!$D$11</definedName>
    <definedName name="ch_biomasse_collectif">#REF!</definedName>
    <definedName name="ch_biomasse_industrie">#REF!</definedName>
    <definedName name="ch_chauf_biomasse">[3]AF!$F$24</definedName>
    <definedName name="ch_eco">[3]List!$B$2</definedName>
    <definedName name="ch_etudes">[3]AF!$F$22</definedName>
    <definedName name="ch_geothermie">[3]AF!$F$29</definedName>
    <definedName name="ch_grande">[3]List!$C$4</definedName>
    <definedName name="ch_mise_en_page">[3]AF!$E$14</definedName>
    <definedName name="ch_moyenne">[3]List!$C$3</definedName>
    <definedName name="ch_non_eco">[3]List!$B$3</definedName>
    <definedName name="ch_num_contrat">[3]AF!$D$9</definedName>
    <definedName name="ch_oui">[3]List!$A$2</definedName>
    <definedName name="ch_oui_non">[3]List!$A$2:$A$3</definedName>
    <definedName name="ch_outre_mer">[3]List!$D$3</definedName>
    <definedName name="ch_patrimonial">[3]List!$J$3</definedName>
    <definedName name="ch_petite">[3]List!$C$2</definedName>
    <definedName name="ch_reseau">[3]AF!$F$31</definedName>
    <definedName name="ch_solaire">[3]AF!$F$26</definedName>
    <definedName name="ch_solaire_bat_exi">[3]List!$G$3</definedName>
    <definedName name="ch_solaire_collectif">[3]List!$E$4</definedName>
    <definedName name="ch_solaire_inj">[3]List!$E$2</definedName>
    <definedName name="ch_solaire_med">#REF!</definedName>
    <definedName name="ch_solaire_nord">#REF!</definedName>
    <definedName name="ch_solaire_sol">#REF!</definedName>
    <definedName name="ch_solaire_sud">#REF!</definedName>
    <definedName name="ch_solaire_toiture">#REF!</definedName>
    <definedName name="ch_territorial">[3]List!$J$2</definedName>
    <definedName name="Conso_annuelle">'[2]Aide qualité'!$F$19</definedName>
    <definedName name="date_dda">[3]AF!$D$13</definedName>
    <definedName name="demarche">'[1]paramètres entrée'!$D$2:$D$5</definedName>
    <definedName name="Densite_therm_min">#REF!</definedName>
    <definedName name="ecsouprocess">'Fiche projet solaire'!$G$27</definedName>
    <definedName name="Excel_BuiltIn__FilterDatabase_4">'[2]Valeurs de reference'!$F$41:$F$41</definedName>
    <definedName name="forfait_biomasse_col_1">#REF!</definedName>
    <definedName name="forfait_biomasse_col_2">#REF!</definedName>
    <definedName name="forfait_biomasse_col_3">#REF!</definedName>
    <definedName name="forfait_biomasse_col_4">#REF!</definedName>
    <definedName name="forfait_biomasse_indus_1">#REF!</definedName>
    <definedName name="forfait_biomasse_indus_2">#REF!</definedName>
    <definedName name="forfait_biomasse_indus_3">#REF!</definedName>
    <definedName name="forfait_biomasse_indus_4">#REF!</definedName>
    <definedName name="forfait_geocooling">#REF!</definedName>
    <definedName name="forfait_pac_mer">#REF!</definedName>
    <definedName name="forfait_pac_sondes">#REF!</definedName>
    <definedName name="forfait_pac_superficiel">#REF!</definedName>
    <definedName name="forfait_pac_usées">#REF!</definedName>
    <definedName name="forfait_reseau_1">#REF!</definedName>
    <definedName name="forfait_reseau_2">#REF!</definedName>
    <definedName name="forfait_reseau_3">#REF!</definedName>
    <definedName name="forfait_solaire_bat_exist_1">#REF!</definedName>
    <definedName name="forfait_solaire_bat_exist_2">#REF!</definedName>
    <definedName name="forfait_solaire_bat_neuf_1">#REF!</definedName>
    <definedName name="forfait_solaire_bat_neuf_2">#REF!</definedName>
    <definedName name="forfait_solaire_med_1">#REF!</definedName>
    <definedName name="forfait_solaire_med_2">#REF!</definedName>
    <definedName name="forfait_solaire_med_3">#REF!</definedName>
    <definedName name="forfait_solaire_nord_1">#REF!</definedName>
    <definedName name="forfait_solaire_nord_2">#REF!</definedName>
    <definedName name="forfait_solaire_nord_3">#REF!</definedName>
    <definedName name="forfait_solaire_sol">#REF!</definedName>
    <definedName name="forfait_solaire_sud_1">#REF!</definedName>
    <definedName name="forfait_solaire_sud_2">#REF!</definedName>
    <definedName name="forfait_solaire_sud_3">#REF!</definedName>
    <definedName name="forfait_solaire_toiture">#REF!</definedName>
    <definedName name="garantie">'[1]paramètres entrée'!$E$2:$E$4</definedName>
    <definedName name="heures_fonctio_min">#REF!</definedName>
    <definedName name="HTR">[3]List!$I$2</definedName>
    <definedName name="ins_chauf_biomasse">[3]AF!$52:$77,[3]AF!$200:$200</definedName>
    <definedName name="ins_geothermie">[3]AF!$104:$129,[3]AF!$201:$201</definedName>
    <definedName name="ins_solaire">[3]AF!$78:$103,[3]AF!$27:$27</definedName>
    <definedName name="liste_oui_non">'[4]Valeurs de reference'!#REF!</definedName>
    <definedName name="llongueur_reseau">'[2]Aide qualité'!#REF!</definedName>
    <definedName name="loc_solaire">[3]List!$D$2:$D$3</definedName>
    <definedName name="longueur_reseau">'[2]Aide qualité'!$F$23</definedName>
    <definedName name="montant_des_depenses">'[2]Fiche projet biomasse'!$F$138</definedName>
    <definedName name="mt_aide_ademe">[3]AF!$G$163</definedName>
    <definedName name="mt_aide_ademe_region">[3]AF!$M$165</definedName>
    <definedName name="mt_aide_anru">[3]AF!$M$168</definedName>
    <definedName name="mt_aide_autre_a">[3]AF!$M$179</definedName>
    <definedName name="mt_aide_autre0">[3]AF!$M$169</definedName>
    <definedName name="mt_aide_autre1">[3]AF!$M$172</definedName>
    <definedName name="mt_aide_autre2">[3]AF!$M$173</definedName>
    <definedName name="mt_aide_autre3">[3]AF!$M$174</definedName>
    <definedName name="mt_aide_cee">[3]AF!$M$171</definedName>
    <definedName name="mt_aide_credit_bail">[3]AF!$M$178</definedName>
    <definedName name="mt_aide_emprunt">[3]AF!$M$177</definedName>
    <definedName name="mt_aide_etat">[3]AF!$M$166</definedName>
    <definedName name="mt_aide_feder">[3]AF!$M$167</definedName>
    <definedName name="mt_aide_fp">[3]AF!$M$176</definedName>
    <definedName name="mt_aide_region">[3]AF!$M$164</definedName>
    <definedName name="nb_acc_grande">[3]AF!$I$46</definedName>
    <definedName name="nb_acc_moy">[3]AF!$I$45</definedName>
    <definedName name="nb_acc_neco">[3]AF!$I$43</definedName>
    <definedName name="nb_acc_petite">[3]AF!$I$44</definedName>
    <definedName name="nb_aide_privee">[3]AF!$I$195</definedName>
    <definedName name="nb_aide_publique">[3]AF!$I$190</definedName>
    <definedName name="nb_autofinancement">[3]AF!$I$205</definedName>
    <definedName name="nb_biomasse">[3]AF!$K$24</definedName>
    <definedName name="nb_erreur">[3]AF!$P$1</definedName>
    <definedName name="nb_geothermie">[3]AF!$K$29</definedName>
    <definedName name="nb_mode_vers_en_tete">[3]AF!$195:$196,[3]AF!$206:$207</definedName>
    <definedName name="nb_reseau">[3]AF!$K$31</definedName>
    <definedName name="nb_solaire">[3]AF!$K$26</definedName>
    <definedName name="P_Biomasse">'[5]Fiche projet biomasse'!$G$120</definedName>
    <definedName name="pf">'[1]paramètres entrée'!$A$2:$A$6</definedName>
    <definedName name="plafond_accomp_projet">#REF!</definedName>
    <definedName name="plafond_diag">#REF!</definedName>
    <definedName name="Prod_biomasse">'[2]Fiche projet biomasse'!$F$109</definedName>
    <definedName name="Puiss_biomasse">'[2]Fiche projet biomasse'!$F$107</definedName>
    <definedName name="Puiss_bois">'[2]Aide qualité'!$F$17</definedName>
    <definedName name="Puiss_totale">'[2]Aide qualité'!$F$16</definedName>
    <definedName name="Puissance_biomasse">'[6]caractéristiques projet'!$D$19</definedName>
    <definedName name="ref">'[1]paramètres entrée'!$C$2:$C$7</definedName>
    <definedName name="S_subvention_ADEME">'Simulation FC solaire'!$D$11</definedName>
    <definedName name="seuil_forfait_biomasse_1">#REF!</definedName>
    <definedName name="seuil_forfait_biomasse_2">#REF!</definedName>
    <definedName name="seuil_forfait_biomasse_3">#REF!</definedName>
    <definedName name="seuil_forfait_solaire_1">#REF!</definedName>
    <definedName name="seuil_forfait_solaire_2">#REF!</definedName>
    <definedName name="seuil_mini_biomasse">#REF!</definedName>
    <definedName name="seuil_mini_solaire">#REF!</definedName>
    <definedName name="subvention_ADEME">'[2]Simulation FC'!$E$8</definedName>
    <definedName name="subventions">'[2]Fiche projet biomasse'!$D$187</definedName>
    <definedName name="technologie_geothermie">#REF!</definedName>
    <definedName name="Tx_charge_min">#REF!</definedName>
    <definedName name="Tx_couverture_min">#REF!</definedName>
    <definedName name="type_contrat">[3]List!$J$2:$J$3</definedName>
    <definedName name="type_forfait_solaire_1">#REF!</definedName>
    <definedName name="type_forfait_solaire_2">#REF!</definedName>
    <definedName name="Type_projet">'[6]caractéristiques projet'!$D$10</definedName>
    <definedName name="usage_biomasse">#REF!</definedName>
    <definedName name="usage_solaire">[3]List!$E$3:$E$6</definedName>
    <definedName name="vol_total_silo">'[2]Aide qualité'!$F$63</definedName>
    <definedName name="vol_utile_silo">'[2]Aide qualité'!$F$65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3" i="25" l="1"/>
  <c r="D17" i="27"/>
  <c r="B11" i="27"/>
  <c r="B6" i="27"/>
  <c r="C10" i="27"/>
  <c r="C9" i="27"/>
  <c r="C13" i="27"/>
  <c r="B13" i="27"/>
  <c r="D454" i="25" l="1"/>
  <c r="D18" i="27" s="1"/>
  <c r="I301" i="25"/>
  <c r="I365" i="25"/>
  <c r="I349" i="25"/>
  <c r="I333" i="25"/>
  <c r="I317" i="25"/>
  <c r="F388" i="25"/>
  <c r="G391" i="25" s="1"/>
  <c r="I370" i="25"/>
  <c r="I369" i="25"/>
  <c r="I354" i="25"/>
  <c r="I353" i="25"/>
  <c r="I338" i="25"/>
  <c r="I337" i="25"/>
  <c r="I321" i="25"/>
  <c r="I322" i="25"/>
  <c r="I306" i="25"/>
  <c r="I305" i="25"/>
  <c r="H204" i="25" l="1"/>
  <c r="H205" i="25"/>
  <c r="J205" i="25"/>
  <c r="J204" i="25"/>
  <c r="H64" i="25"/>
  <c r="H65" i="25"/>
  <c r="H57" i="25"/>
  <c r="H56" i="25"/>
  <c r="E33" i="25"/>
  <c r="F310" i="25"/>
  <c r="I347" i="25"/>
  <c r="I331" i="25"/>
  <c r="I315" i="25"/>
  <c r="I299" i="25"/>
  <c r="F387" i="25" l="1"/>
  <c r="D11" i="27" s="1"/>
  <c r="H11" i="27" s="1"/>
  <c r="I310" i="25"/>
  <c r="E420" i="25"/>
  <c r="E286" i="25"/>
  <c r="E281" i="25"/>
  <c r="E280" i="25"/>
  <c r="E285" i="25"/>
  <c r="F392" i="25"/>
  <c r="F389" i="25"/>
  <c r="I366" i="25"/>
  <c r="I350" i="25"/>
  <c r="I334" i="25"/>
  <c r="I318" i="25"/>
  <c r="I302" i="25"/>
  <c r="F374" i="25"/>
  <c r="I374" i="25" s="1"/>
  <c r="F373" i="25"/>
  <c r="F358" i="25"/>
  <c r="I358" i="25" s="1"/>
  <c r="F357" i="25"/>
  <c r="F342" i="25"/>
  <c r="I342" i="25" s="1"/>
  <c r="F341" i="25"/>
  <c r="F326" i="25"/>
  <c r="I326" i="25" s="1"/>
  <c r="F325" i="25"/>
  <c r="I368" i="25"/>
  <c r="I352" i="25"/>
  <c r="I336" i="25"/>
  <c r="I320" i="25"/>
  <c r="F309" i="25"/>
  <c r="I304" i="25"/>
  <c r="F401" i="25" l="1"/>
  <c r="D8" i="22" s="1"/>
  <c r="D11" i="22" s="1"/>
  <c r="B12" i="27"/>
  <c r="H12" i="27" s="1"/>
  <c r="G387" i="25"/>
  <c r="D455" i="25" s="1"/>
  <c r="D19" i="27" s="1"/>
  <c r="F390" i="25"/>
  <c r="G263" i="25"/>
  <c r="G262" i="25"/>
  <c r="G252" i="25"/>
  <c r="G251" i="25"/>
  <c r="G250" i="25"/>
  <c r="H249" i="25"/>
  <c r="H248" i="25"/>
  <c r="G234" i="25"/>
  <c r="G233" i="25"/>
  <c r="G223" i="25"/>
  <c r="G222" i="25"/>
  <c r="G221" i="25"/>
  <c r="H220" i="25"/>
  <c r="H219" i="25"/>
  <c r="H191" i="25"/>
  <c r="H190" i="25"/>
  <c r="G174" i="25"/>
  <c r="G148" i="25"/>
  <c r="G122" i="25"/>
  <c r="G96" i="25"/>
  <c r="G98" i="25"/>
  <c r="G70" i="25"/>
  <c r="G194" i="25"/>
  <c r="G176" i="25"/>
  <c r="G175" i="25"/>
  <c r="G173" i="25"/>
  <c r="G172" i="25"/>
  <c r="E171" i="25"/>
  <c r="G171" i="25" s="1"/>
  <c r="E170" i="25"/>
  <c r="G168" i="25"/>
  <c r="B166" i="25"/>
  <c r="G163" i="25"/>
  <c r="E162" i="25"/>
  <c r="G160" i="25"/>
  <c r="G150" i="25"/>
  <c r="G149" i="25"/>
  <c r="G147" i="25"/>
  <c r="G146" i="25"/>
  <c r="E145" i="25"/>
  <c r="G145" i="25" s="1"/>
  <c r="E144" i="25"/>
  <c r="G142" i="25"/>
  <c r="B140" i="25"/>
  <c r="G137" i="25"/>
  <c r="E136" i="25"/>
  <c r="G134" i="25"/>
  <c r="G124" i="25"/>
  <c r="G123" i="25"/>
  <c r="G121" i="25"/>
  <c r="G120" i="25"/>
  <c r="E119" i="25"/>
  <c r="G119" i="25" s="1"/>
  <c r="E118" i="25"/>
  <c r="G116" i="25"/>
  <c r="B114" i="25"/>
  <c r="G111" i="25"/>
  <c r="E110" i="25"/>
  <c r="G108" i="25"/>
  <c r="G97" i="25"/>
  <c r="G95" i="25"/>
  <c r="G94" i="25"/>
  <c r="E93" i="25"/>
  <c r="G93" i="25" s="1"/>
  <c r="E92" i="25"/>
  <c r="G90" i="25"/>
  <c r="B88" i="25"/>
  <c r="G85" i="25"/>
  <c r="E84" i="25"/>
  <c r="G82" i="25"/>
  <c r="E66" i="25"/>
  <c r="F404" i="25" l="1"/>
  <c r="B15" i="27"/>
  <c r="G193" i="25"/>
  <c r="G192" i="25"/>
  <c r="H26" i="25"/>
  <c r="G69" i="25"/>
  <c r="G68" i="25"/>
  <c r="B62" i="25" l="1"/>
  <c r="G72" i="25" l="1"/>
  <c r="G71" i="25"/>
  <c r="G59" i="25"/>
  <c r="D9" i="22" l="1"/>
  <c r="D10" i="22" s="1"/>
  <c r="H404" i="25"/>
  <c r="G392" i="25"/>
  <c r="D457" i="25" l="1"/>
  <c r="D21" i="27" s="1"/>
  <c r="F286" i="25"/>
  <c r="E282" i="25"/>
  <c r="E287" i="25"/>
  <c r="F285" i="25"/>
  <c r="E408" i="25" l="1"/>
  <c r="F408" i="25"/>
  <c r="F402" i="25"/>
  <c r="E406" i="25"/>
  <c r="F406" i="25" s="1"/>
  <c r="E402" i="25"/>
  <c r="F287" i="25"/>
  <c r="F444" i="25"/>
  <c r="E67" i="25"/>
  <c r="G67" i="25" s="1"/>
  <c r="D15" i="27" l="1"/>
  <c r="D16" i="27"/>
  <c r="C447" i="25"/>
  <c r="E403" i="25"/>
  <c r="H23" i="25"/>
  <c r="B5" i="25"/>
  <c r="B2" i="25"/>
  <c r="F420" i="25"/>
  <c r="F414" i="25"/>
  <c r="E414" i="25"/>
  <c r="E419" i="25"/>
  <c r="E421" i="25" s="1"/>
  <c r="E58" i="25"/>
  <c r="E418" i="25" l="1"/>
  <c r="F418" i="25"/>
  <c r="F422" i="25" l="1"/>
  <c r="B14" i="27" s="1"/>
  <c r="F403" i="25"/>
  <c r="H403" i="25" s="1"/>
  <c r="F419" i="25"/>
  <c r="F421" i="25" s="1"/>
  <c r="D456" i="25" l="1"/>
  <c r="D20" i="27" s="1"/>
  <c r="E468" i="25"/>
  <c r="E467" i="25" l="1"/>
  <c r="E466" i="25" s="1"/>
  <c r="E474" i="25" l="1"/>
  <c r="F467" i="25" l="1"/>
  <c r="F474" i="25"/>
  <c r="F471" i="25"/>
  <c r="F472" i="25"/>
  <c r="F470" i="25"/>
  <c r="F473" i="25"/>
  <c r="F469" i="25"/>
  <c r="F466" i="25"/>
  <c r="F468"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BETTWY Fabrice</author>
    <author>VAYSSIE Fanny</author>
    <author>BERTHOMIEU Nadine</author>
    <author>user</author>
  </authors>
  <commentList>
    <comment ref="B37" authorId="0" shapeId="0" xr:uid="{5C6E6390-C350-4269-9F15-A47DA7779A29}">
      <text>
        <r>
          <rPr>
            <b/>
            <sz val="9"/>
            <color indexed="81"/>
            <rFont val="Tahoma"/>
            <family val="2"/>
          </rPr>
          <t>BETTWY Fabrice:</t>
        </r>
        <r>
          <rPr>
            <sz val="9"/>
            <color indexed="81"/>
            <rFont val="Tahoma"/>
            <family val="2"/>
          </rPr>
          <t xml:space="preserve">
Cf tableau ================================================================================================&gt;</t>
        </r>
      </text>
    </comment>
    <comment ref="B42" authorId="1" shapeId="0" xr:uid="{00000000-0006-0000-0100-000001000000}">
      <text>
        <r>
          <rPr>
            <b/>
            <sz val="9"/>
            <color indexed="81"/>
            <rFont val="Tahoma"/>
            <family val="2"/>
          </rPr>
          <t>Insérer des cellules se besoin (clic droit sur la colonne des lignes à gauche)</t>
        </r>
      </text>
    </comment>
    <comment ref="B52" authorId="1" shapeId="0" xr:uid="{00000000-0006-0000-0100-000002000000}">
      <text>
        <r>
          <rPr>
            <b/>
            <sz val="9"/>
            <color indexed="81"/>
            <rFont val="Tahoma"/>
            <family val="2"/>
          </rPr>
          <t>Si rayé: à masquer</t>
        </r>
      </text>
    </comment>
    <comment ref="B53" authorId="1" shapeId="0" xr:uid="{00000000-0006-0000-0100-000003000000}">
      <text>
        <r>
          <rPr>
            <b/>
            <sz val="9"/>
            <color indexed="81"/>
            <rFont val="Tahoma"/>
            <family val="2"/>
          </rPr>
          <t>Un tableur par intallation</t>
        </r>
      </text>
    </comment>
    <comment ref="B56" authorId="1" shapeId="0" xr:uid="{00000000-0006-0000-0100-000004000000}">
      <text>
        <r>
          <rPr>
            <b/>
            <sz val="9"/>
            <color indexed="81"/>
            <rFont val="Tahoma"/>
            <family val="2"/>
          </rPr>
          <t>Se référer à la valeur de température solo si différente de 55°C</t>
        </r>
      </text>
    </comment>
    <comment ref="H56" authorId="0" shapeId="0" xr:uid="{BEC94D13-1928-48BF-B189-E9D3803446B4}">
      <text>
        <r>
          <rPr>
            <b/>
            <sz val="9"/>
            <color indexed="81"/>
            <rFont val="Tahoma"/>
            <family val="2"/>
          </rPr>
          <t>BETTWY Fabrice:</t>
        </r>
        <r>
          <rPr>
            <sz val="9"/>
            <color indexed="81"/>
            <rFont val="Tahoma"/>
            <family val="2"/>
          </rPr>
          <t xml:space="preserve">
Une campagne de mesure est obligatoire en cas de bâtiment existant quelque soit la taille de l'installation du moment que le maitre d'ouvrage n'est pas en mesure de fournir au prestataire d'étude des valeurs mesurées et fiables sur les consommations d'ECS (notamment estivales).</t>
        </r>
      </text>
    </comment>
    <comment ref="H57" authorId="0" shapeId="0" xr:uid="{467B9105-6D28-4323-A774-F394B3E0E728}">
      <text>
        <r>
          <rPr>
            <b/>
            <sz val="9"/>
            <color indexed="81"/>
            <rFont val="Tahoma"/>
            <family val="2"/>
          </rPr>
          <t>BETTWY Fabrice:</t>
        </r>
        <r>
          <rPr>
            <sz val="9"/>
            <color indexed="81"/>
            <rFont val="Tahoma"/>
            <family val="2"/>
          </rPr>
          <t xml:space="preserve">
Une campagne de mesure est obligatoire en cas de bâtiment existant quelque soit la taille de l'installation du moment que le maitre d'ouvrage n'est pas en mesure de fournir au prestataire d'étude des valeurs mesurées et fiables sur les consommations d'ECS (notamment estivales).</t>
        </r>
      </text>
    </comment>
    <comment ref="B62" authorId="1" shapeId="0" xr:uid="{00000000-0006-0000-0100-000005000000}">
      <text>
        <r>
          <rPr>
            <b/>
            <sz val="9"/>
            <color indexed="81"/>
            <rFont val="Tahoma"/>
            <family val="2"/>
          </rPr>
          <t xml:space="preserve"> Inscrire mêmes chiffres que colonne ci-dessus si aucune démarche engagée</t>
        </r>
      </text>
    </comment>
    <comment ref="B64" authorId="1" shapeId="0" xr:uid="{00000000-0006-0000-0100-000006000000}">
      <text>
        <r>
          <rPr>
            <b/>
            <sz val="9"/>
            <color indexed="81"/>
            <rFont val="Tahoma"/>
            <family val="2"/>
          </rPr>
          <t>Se référer à la valeur de température solo si différente de 55°C</t>
        </r>
      </text>
    </comment>
    <comment ref="H64" authorId="0" shapeId="0" xr:uid="{40ECB00A-9C43-478F-A57B-ABB379A5A39C}">
      <text>
        <r>
          <rPr>
            <b/>
            <sz val="9"/>
            <color indexed="81"/>
            <rFont val="Tahoma"/>
            <family val="2"/>
          </rPr>
          <t>BETTWY Fabrice:</t>
        </r>
        <r>
          <rPr>
            <sz val="9"/>
            <color indexed="81"/>
            <rFont val="Tahoma"/>
            <family val="2"/>
          </rPr>
          <t xml:space="preserve">
Une campagne de mesure est obligatoire en cas de bâtiment existant quelque soit la taille de l'installation du moment que le maitre d'ouvrage n'est pas en mesure de fournir au prestataire d'étude des valeurs mesurées et fiables sur les consommations d'ECS (notamment estivales).</t>
        </r>
      </text>
    </comment>
    <comment ref="H65" authorId="0" shapeId="0" xr:uid="{BBF6F4D7-23E1-4B70-83DD-194F53643A98}">
      <text>
        <r>
          <rPr>
            <b/>
            <sz val="9"/>
            <color indexed="81"/>
            <rFont val="Tahoma"/>
            <family val="2"/>
          </rPr>
          <t>BETTWY Fabrice:</t>
        </r>
        <r>
          <rPr>
            <sz val="9"/>
            <color indexed="81"/>
            <rFont val="Tahoma"/>
            <family val="2"/>
          </rPr>
          <t xml:space="preserve">
Une campagne de mesure est obligatoire en cas de bâtiment existant quelque soit la taille de l'installation du moment que le maitre d'ouvrage n'est pas en mesure de fournir au prestataire d'étude des valeurs mesurées et fiables sur les consommations d'ECS (notamment estivales).</t>
        </r>
      </text>
    </comment>
    <comment ref="B79" authorId="1" shapeId="0" xr:uid="{00000000-0006-0000-0100-000007000000}">
      <text>
        <r>
          <rPr>
            <b/>
            <sz val="9"/>
            <color indexed="81"/>
            <rFont val="Tahoma"/>
            <family val="2"/>
          </rPr>
          <t>Un tableur par intallation</t>
        </r>
      </text>
    </comment>
    <comment ref="B82" authorId="1" shapeId="0" xr:uid="{FEA169B2-4411-47CE-89BB-25793286772D}">
      <text>
        <r>
          <rPr>
            <b/>
            <sz val="9"/>
            <color indexed="81"/>
            <rFont val="Tahoma"/>
            <family val="2"/>
          </rPr>
          <t>Se référer à la valeur de température solo si différente de 55°C</t>
        </r>
      </text>
    </comment>
    <comment ref="B88" authorId="1" shapeId="0" xr:uid="{155FE1C2-909D-4F5C-99FF-EEF2DE6D9AAA}">
      <text>
        <r>
          <rPr>
            <b/>
            <sz val="9"/>
            <color indexed="81"/>
            <rFont val="Tahoma"/>
            <family val="2"/>
          </rPr>
          <t xml:space="preserve"> Inscrire mêmes chiffres que colonne ci-dessus si aucune démarche engagée</t>
        </r>
      </text>
    </comment>
    <comment ref="B90" authorId="1" shapeId="0" xr:uid="{3CE7A178-8F2B-4DE7-981A-DC60D7C8D06A}">
      <text>
        <r>
          <rPr>
            <b/>
            <sz val="9"/>
            <color indexed="81"/>
            <rFont val="Tahoma"/>
            <family val="2"/>
          </rPr>
          <t>Se référer à la valeur de température solo si différente de 55°C</t>
        </r>
      </text>
    </comment>
    <comment ref="B105" authorId="1" shapeId="0" xr:uid="{00000000-0006-0000-0100-00000B000000}">
      <text>
        <r>
          <rPr>
            <b/>
            <sz val="9"/>
            <color indexed="81"/>
            <rFont val="Tahoma"/>
            <family val="2"/>
          </rPr>
          <t>Un tableur par intallation</t>
        </r>
      </text>
    </comment>
    <comment ref="B108" authorId="1" shapeId="0" xr:uid="{ED298F4F-35F3-4C9D-B1AA-5D39A1192865}">
      <text>
        <r>
          <rPr>
            <b/>
            <sz val="9"/>
            <color indexed="81"/>
            <rFont val="Tahoma"/>
            <family val="2"/>
          </rPr>
          <t>Se référer à la valeur de température solo si différente de 55°C</t>
        </r>
      </text>
    </comment>
    <comment ref="B114" authorId="1" shapeId="0" xr:uid="{9C6CCADD-6C36-44DC-8445-BE38BA3EFC3D}">
      <text>
        <r>
          <rPr>
            <b/>
            <sz val="9"/>
            <color indexed="81"/>
            <rFont val="Tahoma"/>
            <family val="2"/>
          </rPr>
          <t xml:space="preserve"> Inscrire mêmes chiffres que colonne ci-dessus si aucune démarche engagée</t>
        </r>
      </text>
    </comment>
    <comment ref="B116" authorId="1" shapeId="0" xr:uid="{9FD2CABC-EF78-4A35-8837-BA6FD0E6BB60}">
      <text>
        <r>
          <rPr>
            <b/>
            <sz val="9"/>
            <color indexed="81"/>
            <rFont val="Tahoma"/>
            <family val="2"/>
          </rPr>
          <t>Se référer à la valeur de température solo si différente de 55°C</t>
        </r>
      </text>
    </comment>
    <comment ref="B131" authorId="1" shapeId="0" xr:uid="{00000000-0006-0000-0100-00000F000000}">
      <text>
        <r>
          <rPr>
            <b/>
            <sz val="9"/>
            <color indexed="81"/>
            <rFont val="Tahoma"/>
            <family val="2"/>
          </rPr>
          <t>Un tableur par intallation</t>
        </r>
      </text>
    </comment>
    <comment ref="B134" authorId="1" shapeId="0" xr:uid="{A111ED9A-8C9A-4FFA-9DC0-80A6984D027E}">
      <text>
        <r>
          <rPr>
            <b/>
            <sz val="9"/>
            <color indexed="81"/>
            <rFont val="Tahoma"/>
            <family val="2"/>
          </rPr>
          <t>Se référer à la valeur de température solo si différente de 55°C</t>
        </r>
      </text>
    </comment>
    <comment ref="B140" authorId="1" shapeId="0" xr:uid="{94D3ABA8-271C-4E3E-943A-FB95F885C29D}">
      <text>
        <r>
          <rPr>
            <b/>
            <sz val="9"/>
            <color indexed="81"/>
            <rFont val="Tahoma"/>
            <family val="2"/>
          </rPr>
          <t xml:space="preserve"> Inscrire mêmes chiffres que colonne ci-dessus si aucune démarche engagée</t>
        </r>
      </text>
    </comment>
    <comment ref="B142" authorId="1" shapeId="0" xr:uid="{6FF7F077-A267-4455-AB91-8BFFDD216287}">
      <text>
        <r>
          <rPr>
            <b/>
            <sz val="9"/>
            <color indexed="81"/>
            <rFont val="Tahoma"/>
            <family val="2"/>
          </rPr>
          <t>Se référer à la valeur de température solo si différente de 55°C</t>
        </r>
      </text>
    </comment>
    <comment ref="B157" authorId="1" shapeId="0" xr:uid="{00000000-0006-0000-0100-000013000000}">
      <text>
        <r>
          <rPr>
            <b/>
            <sz val="9"/>
            <color indexed="81"/>
            <rFont val="Tahoma"/>
            <family val="2"/>
          </rPr>
          <t>Un tableur par intallation</t>
        </r>
      </text>
    </comment>
    <comment ref="B160" authorId="1" shapeId="0" xr:uid="{E102F268-9875-4B66-9C2D-EC8E5DBA2EDE}">
      <text>
        <r>
          <rPr>
            <b/>
            <sz val="9"/>
            <color indexed="81"/>
            <rFont val="Tahoma"/>
            <family val="2"/>
          </rPr>
          <t>Se référer à la valeur de température solo si différente de 55°C</t>
        </r>
      </text>
    </comment>
    <comment ref="B166" authorId="1" shapeId="0" xr:uid="{52F0AAEB-804B-4CD1-A7DC-9DE30EB6A0FB}">
      <text>
        <r>
          <rPr>
            <b/>
            <sz val="9"/>
            <color indexed="81"/>
            <rFont val="Tahoma"/>
            <family val="2"/>
          </rPr>
          <t xml:space="preserve"> Inscrire mêmes chiffres que colonne ci-dessus si aucune démarche engagée</t>
        </r>
      </text>
    </comment>
    <comment ref="B168" authorId="1" shapeId="0" xr:uid="{B889FD43-A40D-4706-B1FC-3DB3DD3ABBB3}">
      <text>
        <r>
          <rPr>
            <b/>
            <sz val="9"/>
            <color indexed="81"/>
            <rFont val="Tahoma"/>
            <family val="2"/>
          </rPr>
          <t>Se référer à la valeur de température solo si différente de 55°C</t>
        </r>
      </text>
    </comment>
    <comment ref="B186" authorId="1" shapeId="0" xr:uid="{00000000-0006-0000-0100-000017000000}">
      <text>
        <r>
          <rPr>
            <b/>
            <sz val="9"/>
            <color indexed="81"/>
            <rFont val="Tahoma"/>
            <family val="2"/>
          </rPr>
          <t>Si rayé: à masquer</t>
        </r>
      </text>
    </comment>
    <comment ref="B187" authorId="1" shapeId="0" xr:uid="{00000000-0006-0000-0100-000018000000}">
      <text>
        <r>
          <rPr>
            <b/>
            <sz val="9"/>
            <color indexed="81"/>
            <rFont val="Tahoma"/>
            <family val="2"/>
          </rPr>
          <t>Un tableur par installation</t>
        </r>
      </text>
    </comment>
    <comment ref="H190" authorId="0" shapeId="0" xr:uid="{CE6CB528-77EA-4F2C-9E00-1A1F3FDCB43C}">
      <text>
        <r>
          <rPr>
            <b/>
            <sz val="9"/>
            <color indexed="81"/>
            <rFont val="Tahoma"/>
            <family val="2"/>
          </rPr>
          <t>BETTWY Fabrice:</t>
        </r>
        <r>
          <rPr>
            <sz val="9"/>
            <color indexed="81"/>
            <rFont val="Tahoma"/>
            <family val="2"/>
          </rPr>
          <t xml:space="preserve">
Une campagne de mesure est obligatoire en cas de bâtiment existant quelque soit la taille de l'installation du moment que le maitre d'ouvrage n'est pas en mesure de fournir au prestataire d'étude des valeurs mesurées et fiables sur les consommations d'ECS (notamment estivales).</t>
        </r>
      </text>
    </comment>
    <comment ref="H191" authorId="0" shapeId="0" xr:uid="{23D48D82-38BC-443D-A1F7-44EC67CEC752}">
      <text>
        <r>
          <rPr>
            <b/>
            <sz val="9"/>
            <color indexed="81"/>
            <rFont val="Tahoma"/>
            <charset val="1"/>
          </rPr>
          <t>BETTWY Fabrice:</t>
        </r>
        <r>
          <rPr>
            <sz val="9"/>
            <color indexed="81"/>
            <rFont val="Tahoma"/>
            <charset val="1"/>
          </rPr>
          <t xml:space="preserve">
Une campagne de mesure est obligatoire en cas de bâtiment existant quelque soit la taille de l'installation du moment que le maitre d'ouvrage n'est pas en mesure de fournir au prestataire d'étude des valeurs mesurées et fiables sur les consommations d'ECS (notamment estivales).</t>
        </r>
      </text>
    </comment>
    <comment ref="B194" authorId="1" shapeId="0" xr:uid="{00000000-0006-0000-0100-00001A000000}">
      <text>
        <r>
          <rPr>
            <b/>
            <sz val="9"/>
            <color indexed="81"/>
            <rFont val="Tahoma"/>
            <family val="2"/>
          </rPr>
          <t xml:space="preserve">Si non, expliquer ci-dessous : 
-Pourquoi?
-Les périodes sur lesquelles les besoins varient (compléter les besoins sur "Extraction SOLO")
-Les moyens mis en œuvre pour éviter la surchauffe
</t>
        </r>
      </text>
    </comment>
    <comment ref="B202" authorId="1" shapeId="0" xr:uid="{00000000-0006-0000-0100-000019000000}">
      <text>
        <r>
          <rPr>
            <b/>
            <sz val="9"/>
            <color indexed="81"/>
            <rFont val="Tahoma"/>
            <family val="2"/>
          </rPr>
          <t xml:space="preserve"> Inscrire mêmes chiffres que colonne ci-dessus si aucune démarche engagée</t>
        </r>
      </text>
    </comment>
    <comment ref="H204" authorId="0" shapeId="0" xr:uid="{62BE0475-ECA5-40AE-AABF-325408AD7ADB}">
      <text>
        <r>
          <rPr>
            <b/>
            <sz val="9"/>
            <color indexed="81"/>
            <rFont val="Tahoma"/>
            <family val="2"/>
          </rPr>
          <t>BETTWY Fabrice:</t>
        </r>
        <r>
          <rPr>
            <sz val="9"/>
            <color indexed="81"/>
            <rFont val="Tahoma"/>
            <family val="2"/>
          </rPr>
          <t xml:space="preserve">
Une campagne de mesure est obligatoire en cas de bâtiment existant quelque soit la taille de l'installation du moment que le maitre d'ouvrage n'est pas en mesure de fournir au prestataire d'étude des valeurs mesurées et fiables sur les consommations d'ECS (notamment estivales).</t>
        </r>
      </text>
    </comment>
    <comment ref="H205" authorId="0" shapeId="0" xr:uid="{A11B1877-D77D-4C08-9E1F-0434381958AB}">
      <text>
        <r>
          <rPr>
            <b/>
            <sz val="9"/>
            <color indexed="81"/>
            <rFont val="Tahoma"/>
            <charset val="1"/>
          </rPr>
          <t>BETTWY Fabrice:</t>
        </r>
        <r>
          <rPr>
            <sz val="9"/>
            <color indexed="81"/>
            <rFont val="Tahoma"/>
            <charset val="1"/>
          </rPr>
          <t xml:space="preserve">
Une campagne de mesure est obligatoire en cas de bâtiment existant quelque soit la taille de l'installation du moment que le maitre d'ouvrage n'est pas en mesure de fournir au prestataire d'étude des valeurs mesurées et fiables sur les consommations d'ECS (notamment estivales).</t>
        </r>
      </text>
    </comment>
    <comment ref="B216" authorId="1" shapeId="0" xr:uid="{00000000-0006-0000-0100-00001B000000}">
      <text>
        <r>
          <rPr>
            <b/>
            <sz val="9"/>
            <color indexed="81"/>
            <rFont val="Tahoma"/>
            <family val="2"/>
          </rPr>
          <t>Un tableur par installation</t>
        </r>
      </text>
    </comment>
    <comment ref="B223" authorId="1" shapeId="0" xr:uid="{BB32A69D-FB0F-4D5F-A636-31E5F094E6B6}">
      <text>
        <r>
          <rPr>
            <b/>
            <sz val="9"/>
            <color indexed="81"/>
            <rFont val="Tahoma"/>
            <family val="2"/>
          </rPr>
          <t xml:space="preserve">Si non, expliquer ci-dessous : 
-Pourquoi?
-Les périodes sur lesquelles les besoins varient (compléter les besoins sur "Extraction SOLO")
-Les moyens mis en œuvre pour éviter la surchauffe
</t>
        </r>
      </text>
    </comment>
    <comment ref="B231" authorId="1" shapeId="0" xr:uid="{2B8DCF4A-7E69-4A5A-B756-3B7897E76F2B}">
      <text>
        <r>
          <rPr>
            <b/>
            <sz val="9"/>
            <color indexed="81"/>
            <rFont val="Tahoma"/>
            <family val="2"/>
          </rPr>
          <t xml:space="preserve"> Inscrire mêmes chiffres que colonne ci-dessus si aucune démarche engagée</t>
        </r>
      </text>
    </comment>
    <comment ref="B245" authorId="1" shapeId="0" xr:uid="{00000000-0006-0000-0100-00001E000000}">
      <text>
        <r>
          <rPr>
            <b/>
            <sz val="9"/>
            <color indexed="81"/>
            <rFont val="Tahoma"/>
            <family val="2"/>
          </rPr>
          <t>Un tableur par installation</t>
        </r>
      </text>
    </comment>
    <comment ref="B252" authorId="1" shapeId="0" xr:uid="{6AC746B1-B064-4FC8-81AD-837EAB160F6C}">
      <text>
        <r>
          <rPr>
            <b/>
            <sz val="9"/>
            <color indexed="81"/>
            <rFont val="Tahoma"/>
            <family val="2"/>
          </rPr>
          <t xml:space="preserve">Si non, expliquer ci-dessous : 
-Pourquoi?
-Les périodes sur lesquelles les besoins varient (compléter les besoins sur "Extraction SOLO")
-Les moyens mis en œuvre pour éviter la surchauffe
</t>
        </r>
      </text>
    </comment>
    <comment ref="B260" authorId="1" shapeId="0" xr:uid="{F49FB17C-84BD-4E49-B622-5F96BFEF62F5}">
      <text>
        <r>
          <rPr>
            <b/>
            <sz val="9"/>
            <color indexed="81"/>
            <rFont val="Tahoma"/>
            <family val="2"/>
          </rPr>
          <t xml:space="preserve"> Inscrire mêmes chiffres que colonne ci-dessus si aucune démarche engagée</t>
        </r>
      </text>
    </comment>
    <comment ref="B280" authorId="1" shapeId="0" xr:uid="{00000000-0006-0000-0100-000021000000}">
      <text>
        <r>
          <rPr>
            <b/>
            <sz val="9"/>
            <color indexed="81"/>
            <rFont val="Tahoma"/>
            <family val="2"/>
          </rPr>
          <t>Se référer à la valeur de température solo si différente de 55°C</t>
        </r>
      </text>
    </comment>
    <comment ref="B283" authorId="1" shapeId="0" xr:uid="{00000000-0006-0000-0100-000022000000}">
      <text>
        <r>
          <rPr>
            <b/>
            <sz val="9"/>
            <color indexed="81"/>
            <rFont val="Tahoma"/>
            <family val="2"/>
          </rPr>
          <t xml:space="preserve"> Inscrire mêmes chiffres que colonne ci-dessus si aucune démarche engagée</t>
        </r>
      </text>
    </comment>
    <comment ref="B285" authorId="1" shapeId="0" xr:uid="{00000000-0006-0000-0100-000023000000}">
      <text>
        <r>
          <rPr>
            <b/>
            <sz val="9"/>
            <color indexed="81"/>
            <rFont val="Tahoma"/>
            <family val="2"/>
          </rPr>
          <t>Se référer à la valeur de température solo si différente de 55°C</t>
        </r>
      </text>
    </comment>
    <comment ref="B295" authorId="1" shapeId="0" xr:uid="{00000000-0006-0000-0100-000024000000}">
      <text>
        <r>
          <rPr>
            <b/>
            <sz val="9"/>
            <color indexed="81"/>
            <rFont val="Tahoma"/>
            <family val="2"/>
          </rPr>
          <t>Un tableur par installation</t>
        </r>
      </text>
    </comment>
    <comment ref="B298" authorId="1" shapeId="0" xr:uid="{00000000-0006-0000-0100-000025000000}">
      <text>
        <r>
          <rPr>
            <b/>
            <sz val="11"/>
            <color indexed="81"/>
            <rFont val="Calibri Light"/>
            <family val="2"/>
            <scheme val="major"/>
          </rPr>
          <t xml:space="preserve">Les schémas </t>
        </r>
        <r>
          <rPr>
            <b/>
            <u/>
            <sz val="11"/>
            <color indexed="81"/>
            <rFont val="Calibri Light"/>
            <family val="2"/>
            <scheme val="major"/>
          </rPr>
          <t xml:space="preserve">hors schémas Fonds Chaleur </t>
        </r>
        <r>
          <rPr>
            <b/>
            <sz val="11"/>
            <color indexed="81"/>
            <rFont val="Calibri Light"/>
            <family val="2"/>
            <scheme val="major"/>
          </rPr>
          <t>doivent faire l’objet d’un suivi de la part d'un tiers qualifié RGE 20.14 ou équivalent afin d’établir un bilan énergétique de l’installation avec à minima les indicateurs suivants: 
- Esu (kWh) 
- Fraction solaire (%)
- Taux d’économie (%)
- Productivité utile (kWh/m2)</t>
        </r>
      </text>
    </comment>
    <comment ref="B299" authorId="1" shapeId="0" xr:uid="{00000000-0006-0000-0100-000026000000}">
      <text>
        <r>
          <rPr>
            <b/>
            <sz val="9"/>
            <color indexed="81"/>
            <rFont val="Tahoma"/>
            <family val="2"/>
          </rPr>
          <t>utile (selon NF EN ISO 9806)</t>
        </r>
      </text>
    </comment>
    <comment ref="F305" authorId="0" shapeId="0" xr:uid="{9F16ED51-CEC1-456B-A8FD-709D1E4DD2D9}">
      <text>
        <r>
          <rPr>
            <b/>
            <sz val="9"/>
            <color indexed="81"/>
            <rFont val="Tahoma"/>
            <family val="2"/>
          </rPr>
          <t>BETTWY Fabrice:</t>
        </r>
        <r>
          <rPr>
            <sz val="9"/>
            <color indexed="81"/>
            <rFont val="Tahoma"/>
            <family val="2"/>
          </rPr>
          <t xml:space="preserve">
Lecture directe sur le tableau SOLO (ou logiciel équivalent) précédent.
</t>
        </r>
      </text>
    </comment>
    <comment ref="I305" authorId="0" shapeId="0" xr:uid="{AE2FC11C-ACB7-4E9E-8185-D6AA930A8032}">
      <text>
        <r>
          <rPr>
            <b/>
            <sz val="9"/>
            <color indexed="81"/>
            <rFont val="Tahoma"/>
            <charset val="1"/>
          </rPr>
          <t>BETTWY Fabrice:</t>
        </r>
        <r>
          <rPr>
            <sz val="9"/>
            <color indexed="81"/>
            <rFont val="Tahoma"/>
            <charset val="1"/>
          </rPr>
          <t xml:space="preserve">
RAPPEL :
Une installation se dimensionne sur les mois les plus chauds de l’année (juillet/août) en déterminant les besoins moyens en ECS sur une journée.
</t>
        </r>
        <r>
          <rPr>
            <b/>
            <sz val="9"/>
            <color indexed="81"/>
            <rFont val="Tahoma"/>
            <family val="2"/>
          </rPr>
          <t>- Le volume du ballon solaire doit être égal ou légèrement inférieur à ce V journalier de consommation ECS déterminé.</t>
        </r>
      </text>
    </comment>
    <comment ref="F306" authorId="0" shapeId="0" xr:uid="{2E6AA80C-8D4B-4564-8FB8-2206D28487AD}">
      <text>
        <r>
          <rPr>
            <sz val="9"/>
            <color indexed="81"/>
            <rFont val="Tahoma"/>
            <family val="2"/>
          </rPr>
          <t xml:space="preserve">
</t>
        </r>
      </text>
    </comment>
    <comment ref="I306" authorId="0" shapeId="0" xr:uid="{C125E422-6190-4333-9993-86C175C04D6C}">
      <text>
        <r>
          <rPr>
            <b/>
            <sz val="9"/>
            <color indexed="81"/>
            <rFont val="Tahoma"/>
            <charset val="1"/>
          </rPr>
          <t>BETTWY Fabrice:</t>
        </r>
        <r>
          <rPr>
            <sz val="9"/>
            <color indexed="81"/>
            <rFont val="Tahoma"/>
            <charset val="1"/>
          </rPr>
          <t xml:space="preserve">
- On installe généralement 1 m² de capteur par tranche de 50L de stockage solaire.</t>
        </r>
      </text>
    </comment>
    <comment ref="B307" authorId="1" shapeId="0" xr:uid="{00000000-0006-0000-0100-000027000000}">
      <text>
        <r>
          <rPr>
            <b/>
            <sz val="11"/>
            <color indexed="81"/>
            <rFont val="Calibri Light"/>
            <family val="2"/>
            <scheme val="major"/>
          </rPr>
          <t>Si ballon bi-énergie, volume consacré à l'appoint</t>
        </r>
      </text>
    </comment>
    <comment ref="B308" authorId="1" shapeId="0" xr:uid="{00000000-0006-0000-0100-000028000000}">
      <text>
        <r>
          <rPr>
            <b/>
            <sz val="11"/>
            <color indexed="81"/>
            <rFont val="Calibri Light"/>
            <family val="2"/>
            <scheme val="major"/>
          </rPr>
          <t xml:space="preserve">La production solaire utile ESU est calculée en valeur d'énergie utile à la sortie du ballon solaire ou au point de piquage. Attention au logiciel utilisé pour le calcul de cette valeur. 
</t>
        </r>
        <r>
          <rPr>
            <b/>
            <i/>
            <u/>
            <sz val="11"/>
            <color indexed="81"/>
            <rFont val="Calibri Light"/>
            <family val="2"/>
            <scheme val="major"/>
          </rPr>
          <t>SOLO : ESU = Qstu ; 
POLYSUN : ESU ~ 0.8 SSol; 
TSol : ESU=E-CISOL - PCh sol - Ba(S)</t>
        </r>
      </text>
    </comment>
    <comment ref="B309" authorId="1" shapeId="0" xr:uid="{00000000-0006-0000-0100-000029000000}">
      <text>
        <r>
          <rPr>
            <b/>
            <sz val="11"/>
            <color indexed="81"/>
            <rFont val="Calibri Light"/>
            <family val="2"/>
            <scheme val="major"/>
          </rPr>
          <t xml:space="preserve">La consommation des auxiliaires solaires est une évaluation de la consommation électrique des pompes et circulateurs des circuits primaire et secondaires solaire. </t>
        </r>
      </text>
    </comment>
    <comment ref="B311" authorId="1" shapeId="0" xr:uid="{00000000-0006-0000-0100-00002A000000}">
      <text>
        <r>
          <rPr>
            <b/>
            <sz val="9"/>
            <color indexed="81"/>
            <rFont val="Tahoma"/>
            <family val="2"/>
          </rPr>
          <t>Un tableur par installation</t>
        </r>
      </text>
    </comment>
    <comment ref="B314" authorId="1" shapeId="0" xr:uid="{00000000-0006-0000-0100-00002B000000}">
      <text>
        <r>
          <rPr>
            <b/>
            <sz val="11"/>
            <color indexed="81"/>
            <rFont val="Calibri Light"/>
            <family val="2"/>
            <scheme val="major"/>
          </rPr>
          <t xml:space="preserve">Les schémas </t>
        </r>
        <r>
          <rPr>
            <b/>
            <u/>
            <sz val="11"/>
            <color indexed="81"/>
            <rFont val="Calibri Light"/>
            <family val="2"/>
            <scheme val="major"/>
          </rPr>
          <t xml:space="preserve">hors schémas Fonds Chaleur </t>
        </r>
        <r>
          <rPr>
            <b/>
            <sz val="11"/>
            <color indexed="81"/>
            <rFont val="Calibri Light"/>
            <family val="2"/>
            <scheme val="major"/>
          </rPr>
          <t>doivent faire l’objet d’un suivi de la part d'un tiers qualifié RGE 20.14 ou équivalent afin d’établir un bilan énergétique de l’installation avec à minima les indicateurs suivants: 
- Esu (kWh) 
- Fraction solaire (%)
- Taux d’économie (%)
- Productivité utile (kWh/m2)</t>
        </r>
      </text>
    </comment>
    <comment ref="B315" authorId="1" shapeId="0" xr:uid="{00000000-0006-0000-0100-00002C000000}">
      <text>
        <r>
          <rPr>
            <b/>
            <sz val="9"/>
            <color indexed="81"/>
            <rFont val="Tahoma"/>
            <family val="2"/>
          </rPr>
          <t>utile (selon NF EN ISO 9806)</t>
        </r>
      </text>
    </comment>
    <comment ref="F321" authorId="0" shapeId="0" xr:uid="{93554A25-5A9A-4EEE-8CB3-0A4FAB006DE2}">
      <text>
        <r>
          <rPr>
            <b/>
            <sz val="9"/>
            <color indexed="81"/>
            <rFont val="Tahoma"/>
            <family val="2"/>
          </rPr>
          <t>BETTWY Fabrice:</t>
        </r>
        <r>
          <rPr>
            <sz val="9"/>
            <color indexed="81"/>
            <rFont val="Tahoma"/>
            <family val="2"/>
          </rPr>
          <t xml:space="preserve">
Lecture directe sur le tableau SOLO (ou logiciel équivalent) précédent.
</t>
        </r>
      </text>
    </comment>
    <comment ref="I321" authorId="0" shapeId="0" xr:uid="{3B24E77D-7890-4C35-A199-21B59409D743}">
      <text>
        <r>
          <rPr>
            <b/>
            <sz val="9"/>
            <color indexed="81"/>
            <rFont val="Tahoma"/>
            <charset val="1"/>
          </rPr>
          <t>BETTWY Fabrice:</t>
        </r>
        <r>
          <rPr>
            <sz val="9"/>
            <color indexed="81"/>
            <rFont val="Tahoma"/>
            <charset val="1"/>
          </rPr>
          <t xml:space="preserve">
RAPPEL :
Une installation se dimensionne sur les mois les plus chauds de l’année (juillet/août) en déterminant les besoins moyens en ECS sur une journée.
</t>
        </r>
        <r>
          <rPr>
            <b/>
            <sz val="9"/>
            <color indexed="81"/>
            <rFont val="Tahoma"/>
            <family val="2"/>
          </rPr>
          <t>- Le volume du ballon solaire doit être égal ou légèrement inférieur à ce V journalier de consommation ECS déterminé.</t>
        </r>
      </text>
    </comment>
    <comment ref="F322" authorId="0" shapeId="0" xr:uid="{8B78323F-3880-4E21-BED2-60FF77132300}">
      <text>
        <r>
          <rPr>
            <sz val="9"/>
            <color indexed="81"/>
            <rFont val="Tahoma"/>
            <family val="2"/>
          </rPr>
          <t xml:space="preserve">
</t>
        </r>
      </text>
    </comment>
    <comment ref="I322" authorId="0" shapeId="0" xr:uid="{3277E524-8E7A-4379-80C7-DDBD2E2ABC16}">
      <text>
        <r>
          <rPr>
            <b/>
            <sz val="9"/>
            <color indexed="81"/>
            <rFont val="Tahoma"/>
            <charset val="1"/>
          </rPr>
          <t>BETTWY Fabrice:</t>
        </r>
        <r>
          <rPr>
            <sz val="9"/>
            <color indexed="81"/>
            <rFont val="Tahoma"/>
            <charset val="1"/>
          </rPr>
          <t xml:space="preserve">
- On installe généralement 1 m² de capteur par tranche de 50L de stockage solaire.</t>
        </r>
      </text>
    </comment>
    <comment ref="B323" authorId="1" shapeId="0" xr:uid="{00000000-0006-0000-0100-00002D000000}">
      <text>
        <r>
          <rPr>
            <b/>
            <sz val="11"/>
            <color indexed="81"/>
            <rFont val="Calibri Light"/>
            <family val="2"/>
            <scheme val="major"/>
          </rPr>
          <t>Si ballon bi-énergie, volume consacré à l'appoint</t>
        </r>
      </text>
    </comment>
    <comment ref="B324" authorId="1" shapeId="0" xr:uid="{00000000-0006-0000-0100-00002E000000}">
      <text>
        <r>
          <rPr>
            <b/>
            <sz val="11"/>
            <color indexed="81"/>
            <rFont val="Calibri Light"/>
            <family val="2"/>
            <scheme val="major"/>
          </rPr>
          <t xml:space="preserve">La production solaire utile ESU est calculée en valeur d'énergie utile à la sortie du ballon solaire ou au point de piquage. Attention au logiciel utilisé pour le calcul de cette valeur. 
</t>
        </r>
        <r>
          <rPr>
            <b/>
            <i/>
            <u/>
            <sz val="11"/>
            <color indexed="81"/>
            <rFont val="Calibri Light"/>
            <family val="2"/>
            <scheme val="major"/>
          </rPr>
          <t>SOLO : ESU = Qstu ; 
POLYSUN : ESU ~ 0.8 SSol; 
TSol : ESU=E-CISOL - PCh sol - Ba(S)</t>
        </r>
      </text>
    </comment>
    <comment ref="B325" authorId="1" shapeId="0" xr:uid="{00000000-0006-0000-0100-00002F000000}">
      <text>
        <r>
          <rPr>
            <b/>
            <sz val="11"/>
            <color indexed="81"/>
            <rFont val="Calibri Light"/>
            <family val="2"/>
            <scheme val="major"/>
          </rPr>
          <t xml:space="preserve">La consommation des auxiliaires solaires est une évaluation de la consommation électrique des pompes et circulateurs des circuits primaire et secondaires solaire. </t>
        </r>
      </text>
    </comment>
    <comment ref="B327" authorId="1" shapeId="0" xr:uid="{00000000-0006-0000-0100-000030000000}">
      <text>
        <r>
          <rPr>
            <b/>
            <sz val="9"/>
            <color indexed="81"/>
            <rFont val="Tahoma"/>
            <family val="2"/>
          </rPr>
          <t>Un tableur par installation</t>
        </r>
      </text>
    </comment>
    <comment ref="B330" authorId="1" shapeId="0" xr:uid="{00000000-0006-0000-0100-000031000000}">
      <text>
        <r>
          <rPr>
            <b/>
            <sz val="11"/>
            <color indexed="81"/>
            <rFont val="Calibri Light"/>
            <family val="2"/>
            <scheme val="major"/>
          </rPr>
          <t xml:space="preserve">Les schémas </t>
        </r>
        <r>
          <rPr>
            <b/>
            <u/>
            <sz val="11"/>
            <color indexed="81"/>
            <rFont val="Calibri Light"/>
            <family val="2"/>
            <scheme val="major"/>
          </rPr>
          <t xml:space="preserve">hors schémas Fonds Chaleur </t>
        </r>
        <r>
          <rPr>
            <b/>
            <sz val="11"/>
            <color indexed="81"/>
            <rFont val="Calibri Light"/>
            <family val="2"/>
            <scheme val="major"/>
          </rPr>
          <t>doivent faire l’objet d’un suivi de la part d'un tiers qualifié RGE 20.14 ou équivalent afin d’établir un bilan énergétique de l’installation avec à minima les indicateurs suivants: 
- Esu (kWh) 
- Fraction solaire (%)
- Taux d’économie (%)
- Productivité utile (kWh/m2)</t>
        </r>
      </text>
    </comment>
    <comment ref="B331" authorId="1" shapeId="0" xr:uid="{00000000-0006-0000-0100-000032000000}">
      <text>
        <r>
          <rPr>
            <b/>
            <sz val="9"/>
            <color indexed="81"/>
            <rFont val="Tahoma"/>
            <family val="2"/>
          </rPr>
          <t>utile (selon NF EN ISO 9806)</t>
        </r>
      </text>
    </comment>
    <comment ref="F337" authorId="0" shapeId="0" xr:uid="{AAD4404E-C9AC-419D-B3BB-71A0B5E4DC2A}">
      <text>
        <r>
          <rPr>
            <b/>
            <sz val="9"/>
            <color indexed="81"/>
            <rFont val="Tahoma"/>
            <family val="2"/>
          </rPr>
          <t>BETTWY Fabrice:</t>
        </r>
        <r>
          <rPr>
            <sz val="9"/>
            <color indexed="81"/>
            <rFont val="Tahoma"/>
            <family val="2"/>
          </rPr>
          <t xml:space="preserve">
Lecture directe sur le tableau SOLO (ou logiciel équivalent) précédent.
</t>
        </r>
      </text>
    </comment>
    <comment ref="I337" authorId="0" shapeId="0" xr:uid="{7C8C7B6C-3205-4F39-A9AD-65DF5C8414D5}">
      <text>
        <r>
          <rPr>
            <b/>
            <sz val="9"/>
            <color indexed="81"/>
            <rFont val="Tahoma"/>
            <charset val="1"/>
          </rPr>
          <t>BETTWY Fabrice:</t>
        </r>
        <r>
          <rPr>
            <sz val="9"/>
            <color indexed="81"/>
            <rFont val="Tahoma"/>
            <charset val="1"/>
          </rPr>
          <t xml:space="preserve">
RAPPEL :
Une installation se dimensionne sur les mois les plus chauds de l’année (juillet/août) en déterminant les besoins moyens en ECS sur une journée.
</t>
        </r>
        <r>
          <rPr>
            <b/>
            <sz val="9"/>
            <color indexed="81"/>
            <rFont val="Tahoma"/>
            <family val="2"/>
          </rPr>
          <t>- Le volume du ballon solaire doit être égal ou légèrement inférieur à ce V journalier de consommation ECS déterminé.</t>
        </r>
      </text>
    </comment>
    <comment ref="F338" authorId="0" shapeId="0" xr:uid="{B4F82EA0-C3B2-4D28-9A85-A1E2FC9D795E}">
      <text>
        <r>
          <rPr>
            <sz val="9"/>
            <color indexed="81"/>
            <rFont val="Tahoma"/>
            <family val="2"/>
          </rPr>
          <t xml:space="preserve">
</t>
        </r>
      </text>
    </comment>
    <comment ref="I338" authorId="0" shapeId="0" xr:uid="{695DA3A1-A203-4BC1-A124-F72E734FFA85}">
      <text>
        <r>
          <rPr>
            <b/>
            <sz val="9"/>
            <color indexed="81"/>
            <rFont val="Tahoma"/>
            <charset val="1"/>
          </rPr>
          <t>BETTWY Fabrice:</t>
        </r>
        <r>
          <rPr>
            <sz val="9"/>
            <color indexed="81"/>
            <rFont val="Tahoma"/>
            <charset val="1"/>
          </rPr>
          <t xml:space="preserve">
- On installe généralement 1 m² de capteur par tranche de 50L de stockage solaire.</t>
        </r>
      </text>
    </comment>
    <comment ref="B339" authorId="1" shapeId="0" xr:uid="{00000000-0006-0000-0100-000033000000}">
      <text>
        <r>
          <rPr>
            <b/>
            <sz val="11"/>
            <color indexed="81"/>
            <rFont val="Calibri Light"/>
            <family val="2"/>
            <scheme val="major"/>
          </rPr>
          <t>Si ballon bi-énergie, volume consacré à l'appoint</t>
        </r>
      </text>
    </comment>
    <comment ref="B340" authorId="1" shapeId="0" xr:uid="{00000000-0006-0000-0100-000034000000}">
      <text>
        <r>
          <rPr>
            <b/>
            <sz val="11"/>
            <color indexed="81"/>
            <rFont val="Calibri Light"/>
            <family val="2"/>
            <scheme val="major"/>
          </rPr>
          <t xml:space="preserve">La production solaire utile ESU est calculée en valeur d'énergie utile à la sortie du ballon solaire ou au point de piquage. Attention au logiciel utilisé pour le calcul de cette valeur. 
</t>
        </r>
        <r>
          <rPr>
            <b/>
            <i/>
            <u/>
            <sz val="11"/>
            <color indexed="81"/>
            <rFont val="Calibri Light"/>
            <family val="2"/>
            <scheme val="major"/>
          </rPr>
          <t>SOLO : ESU = Qstu ; 
POLYSUN : ESU ~ 0.8 SSol; 
TSol : ESU=E-CISOL - PCh sol - Ba(S)</t>
        </r>
      </text>
    </comment>
    <comment ref="B341" authorId="1" shapeId="0" xr:uid="{00000000-0006-0000-0100-000035000000}">
      <text>
        <r>
          <rPr>
            <b/>
            <sz val="11"/>
            <color indexed="81"/>
            <rFont val="Calibri Light"/>
            <family val="2"/>
            <scheme val="major"/>
          </rPr>
          <t xml:space="preserve">La consommation des auxiliaires solaires est une évaluation de la consommation électrique des pompes et circulateurs des circuits primaire et secondaires solaire. </t>
        </r>
      </text>
    </comment>
    <comment ref="B343" authorId="1" shapeId="0" xr:uid="{00000000-0006-0000-0100-000036000000}">
      <text>
        <r>
          <rPr>
            <b/>
            <sz val="9"/>
            <color indexed="81"/>
            <rFont val="Tahoma"/>
            <family val="2"/>
          </rPr>
          <t>Un tableur par installation</t>
        </r>
      </text>
    </comment>
    <comment ref="B346" authorId="1" shapeId="0" xr:uid="{00000000-0006-0000-0100-000037000000}">
      <text>
        <r>
          <rPr>
            <b/>
            <sz val="11"/>
            <color indexed="81"/>
            <rFont val="Calibri Light"/>
            <family val="2"/>
            <scheme val="major"/>
          </rPr>
          <t xml:space="preserve">Les schémas </t>
        </r>
        <r>
          <rPr>
            <b/>
            <u/>
            <sz val="11"/>
            <color indexed="81"/>
            <rFont val="Calibri Light"/>
            <family val="2"/>
            <scheme val="major"/>
          </rPr>
          <t xml:space="preserve">hors schémas Fonds Chaleur </t>
        </r>
        <r>
          <rPr>
            <b/>
            <sz val="11"/>
            <color indexed="81"/>
            <rFont val="Calibri Light"/>
            <family val="2"/>
            <scheme val="major"/>
          </rPr>
          <t>doivent faire l’objet d’un suivi de la part d'un tiers qualifié RGE 20.14 ou équivalent afin d’établir un bilan énergétique de l’installation avec à minima les indicateurs suivants: 
- Esu (kWh) 
- Fraction solaire (%)
- Taux d’économie (%)
- Productivité utile (kWh/m2)</t>
        </r>
      </text>
    </comment>
    <comment ref="B347" authorId="1" shapeId="0" xr:uid="{00000000-0006-0000-0100-000038000000}">
      <text>
        <r>
          <rPr>
            <b/>
            <sz val="9"/>
            <color indexed="81"/>
            <rFont val="Tahoma"/>
            <family val="2"/>
          </rPr>
          <t>utile (selon NF EN ISO 9806)</t>
        </r>
      </text>
    </comment>
    <comment ref="F353" authorId="0" shapeId="0" xr:uid="{C7616EC0-26FF-4D5C-A7EF-5125054109E6}">
      <text>
        <r>
          <rPr>
            <b/>
            <sz val="9"/>
            <color indexed="81"/>
            <rFont val="Tahoma"/>
            <family val="2"/>
          </rPr>
          <t>BETTWY Fabrice:</t>
        </r>
        <r>
          <rPr>
            <sz val="9"/>
            <color indexed="81"/>
            <rFont val="Tahoma"/>
            <family val="2"/>
          </rPr>
          <t xml:space="preserve">
Lecture directe sur le tableau SOLO (ou logiciel équivalent) précédent.
</t>
        </r>
      </text>
    </comment>
    <comment ref="I353" authorId="0" shapeId="0" xr:uid="{914A6E12-E2F5-4817-A71D-EA3E777888E4}">
      <text>
        <r>
          <rPr>
            <b/>
            <sz val="9"/>
            <color indexed="81"/>
            <rFont val="Tahoma"/>
            <charset val="1"/>
          </rPr>
          <t>BETTWY Fabrice:</t>
        </r>
        <r>
          <rPr>
            <sz val="9"/>
            <color indexed="81"/>
            <rFont val="Tahoma"/>
            <charset val="1"/>
          </rPr>
          <t xml:space="preserve">
RAPPEL :
Une installation se dimensionne sur les mois les plus chauds de l’année (juillet/août) en déterminant les besoins moyens en ECS sur une journée.
</t>
        </r>
        <r>
          <rPr>
            <b/>
            <sz val="9"/>
            <color indexed="81"/>
            <rFont val="Tahoma"/>
            <family val="2"/>
          </rPr>
          <t>- Le volume du ballon solaire doit être égal ou légèrement inférieur à ce V journalier de consommation ECS déterminé.</t>
        </r>
      </text>
    </comment>
    <comment ref="F354" authorId="0" shapeId="0" xr:uid="{C5D53147-8976-47E2-99EC-CA91ACC04F1B}">
      <text>
        <r>
          <rPr>
            <sz val="9"/>
            <color indexed="81"/>
            <rFont val="Tahoma"/>
            <family val="2"/>
          </rPr>
          <t xml:space="preserve">
</t>
        </r>
      </text>
    </comment>
    <comment ref="I354" authorId="0" shapeId="0" xr:uid="{4413B5BF-BC82-41B0-AAD7-CAB92150D8D8}">
      <text>
        <r>
          <rPr>
            <b/>
            <sz val="9"/>
            <color indexed="81"/>
            <rFont val="Tahoma"/>
            <charset val="1"/>
          </rPr>
          <t>BETTWY Fabrice:</t>
        </r>
        <r>
          <rPr>
            <sz val="9"/>
            <color indexed="81"/>
            <rFont val="Tahoma"/>
            <charset val="1"/>
          </rPr>
          <t xml:space="preserve">
- On installe généralement 1 m² de capteur par tranche de 50L de stockage solaire.</t>
        </r>
      </text>
    </comment>
    <comment ref="B355" authorId="1" shapeId="0" xr:uid="{00000000-0006-0000-0100-000039000000}">
      <text>
        <r>
          <rPr>
            <b/>
            <sz val="11"/>
            <color indexed="81"/>
            <rFont val="Calibri Light"/>
            <family val="2"/>
            <scheme val="major"/>
          </rPr>
          <t>Si ballon bi-énergie, volume consacré à l'appoint</t>
        </r>
      </text>
    </comment>
    <comment ref="B356" authorId="1" shapeId="0" xr:uid="{00000000-0006-0000-0100-00003A000000}">
      <text>
        <r>
          <rPr>
            <b/>
            <sz val="11"/>
            <color indexed="81"/>
            <rFont val="Calibri Light"/>
            <family val="2"/>
            <scheme val="major"/>
          </rPr>
          <t xml:space="preserve">La production solaire utile ESU est calculée en valeur d'énergie utile à la sortie du ballon solaire ou au point de piquage. Attention au logiciel utilisé pour le calcul de cette valeur. 
</t>
        </r>
        <r>
          <rPr>
            <b/>
            <i/>
            <u/>
            <sz val="11"/>
            <color indexed="81"/>
            <rFont val="Calibri Light"/>
            <family val="2"/>
            <scheme val="major"/>
          </rPr>
          <t>SOLO : ESU = Qstu ; 
POLYSUN : ESU ~ 0.8 SSol; 
TSol : ESU=E-CISOL - PCh sol - Ba(S)</t>
        </r>
      </text>
    </comment>
    <comment ref="B357" authorId="1" shapeId="0" xr:uid="{00000000-0006-0000-0100-00003B000000}">
      <text>
        <r>
          <rPr>
            <b/>
            <sz val="11"/>
            <color indexed="81"/>
            <rFont val="Calibri Light"/>
            <family val="2"/>
            <scheme val="major"/>
          </rPr>
          <t xml:space="preserve">La consommation des auxiliaires solaires est une évaluation de la consommation électrique des pompes et circulateurs des circuits primaire et secondaires solaire. </t>
        </r>
      </text>
    </comment>
    <comment ref="B359" authorId="1" shapeId="0" xr:uid="{00000000-0006-0000-0100-00003C000000}">
      <text>
        <r>
          <rPr>
            <b/>
            <sz val="9"/>
            <color indexed="81"/>
            <rFont val="Tahoma"/>
            <family val="2"/>
          </rPr>
          <t>Un tableur par installation</t>
        </r>
      </text>
    </comment>
    <comment ref="B362" authorId="1" shapeId="0" xr:uid="{00000000-0006-0000-0100-00003D000000}">
      <text>
        <r>
          <rPr>
            <b/>
            <sz val="11"/>
            <color indexed="81"/>
            <rFont val="Calibri Light"/>
            <family val="2"/>
            <scheme val="major"/>
          </rPr>
          <t xml:space="preserve">Les schémas </t>
        </r>
        <r>
          <rPr>
            <b/>
            <u/>
            <sz val="11"/>
            <color indexed="81"/>
            <rFont val="Calibri Light"/>
            <family val="2"/>
            <scheme val="major"/>
          </rPr>
          <t xml:space="preserve">hors schémas Fonds Chaleur </t>
        </r>
        <r>
          <rPr>
            <b/>
            <sz val="11"/>
            <color indexed="81"/>
            <rFont val="Calibri Light"/>
            <family val="2"/>
            <scheme val="major"/>
          </rPr>
          <t>doivent faire l’objet d’un suivi de la part d'un tiers qualifié RGE 20.14 ou équivalent afin d’établir un bilan énergétique de l’installation avec à minima les indicateurs suivants: 
- Esu (kWh) 
- Fraction solaire (%)
- Taux d’économie (%)
- Productivité utile (kWh/m2)</t>
        </r>
      </text>
    </comment>
    <comment ref="B363" authorId="1" shapeId="0" xr:uid="{00000000-0006-0000-0100-00003E000000}">
      <text>
        <r>
          <rPr>
            <b/>
            <sz val="9"/>
            <color indexed="81"/>
            <rFont val="Tahoma"/>
            <family val="2"/>
          </rPr>
          <t>utile (selon NF EN ISO 9806)</t>
        </r>
      </text>
    </comment>
    <comment ref="F369" authorId="0" shapeId="0" xr:uid="{891FA5BB-EBF6-4717-B10B-21BCFDBEF092}">
      <text>
        <r>
          <rPr>
            <b/>
            <sz val="9"/>
            <color indexed="81"/>
            <rFont val="Tahoma"/>
            <family val="2"/>
          </rPr>
          <t>BETTWY Fabrice:</t>
        </r>
        <r>
          <rPr>
            <sz val="9"/>
            <color indexed="81"/>
            <rFont val="Tahoma"/>
            <family val="2"/>
          </rPr>
          <t xml:space="preserve">
Lecture directe sur le tableau SOLO (ou logiciel équivalent) précédent.
</t>
        </r>
      </text>
    </comment>
    <comment ref="I369" authorId="0" shapeId="0" xr:uid="{F59D05B1-363A-415D-B9D1-D32C6986727F}">
      <text>
        <r>
          <rPr>
            <b/>
            <sz val="9"/>
            <color indexed="81"/>
            <rFont val="Tahoma"/>
            <charset val="1"/>
          </rPr>
          <t>BETTWY Fabrice:</t>
        </r>
        <r>
          <rPr>
            <sz val="9"/>
            <color indexed="81"/>
            <rFont val="Tahoma"/>
            <charset val="1"/>
          </rPr>
          <t xml:space="preserve">
RAPPEL :
Une installation se dimensionne sur les mois les plus chauds de l’année (juillet/août) en déterminant les besoins moyens en ECS sur une journée.
</t>
        </r>
        <r>
          <rPr>
            <b/>
            <sz val="9"/>
            <color indexed="81"/>
            <rFont val="Tahoma"/>
            <family val="2"/>
          </rPr>
          <t>- Le volume du ballon solaire doit être égal ou légèrement inférieur à ce V journalier de consommation ECS déterminé.</t>
        </r>
      </text>
    </comment>
    <comment ref="F370" authorId="0" shapeId="0" xr:uid="{7F9191C5-D233-4FA9-BBFE-6DDAF91753C4}">
      <text>
        <r>
          <rPr>
            <sz val="9"/>
            <color indexed="81"/>
            <rFont val="Tahoma"/>
            <family val="2"/>
          </rPr>
          <t xml:space="preserve">
</t>
        </r>
      </text>
    </comment>
    <comment ref="I370" authorId="0" shapeId="0" xr:uid="{2D836AEC-7FD6-4DC2-A112-DDB39FCBAF7D}">
      <text>
        <r>
          <rPr>
            <b/>
            <sz val="9"/>
            <color indexed="81"/>
            <rFont val="Tahoma"/>
            <charset val="1"/>
          </rPr>
          <t>BETTWY Fabrice:</t>
        </r>
        <r>
          <rPr>
            <sz val="9"/>
            <color indexed="81"/>
            <rFont val="Tahoma"/>
            <charset val="1"/>
          </rPr>
          <t xml:space="preserve">
- On installe généralement 1 m² de capteur par tranche de 50L de stockage solaire.</t>
        </r>
      </text>
    </comment>
    <comment ref="B371" authorId="1" shapeId="0" xr:uid="{00000000-0006-0000-0100-00003F000000}">
      <text>
        <r>
          <rPr>
            <b/>
            <sz val="11"/>
            <color indexed="81"/>
            <rFont val="Calibri Light"/>
            <family val="2"/>
            <scheme val="major"/>
          </rPr>
          <t>Si ballon bi-énergie, volume consacré à l'appoint</t>
        </r>
      </text>
    </comment>
    <comment ref="B372" authorId="1" shapeId="0" xr:uid="{00000000-0006-0000-0100-000040000000}">
      <text>
        <r>
          <rPr>
            <b/>
            <sz val="11"/>
            <color indexed="81"/>
            <rFont val="Calibri Light"/>
            <family val="2"/>
            <scheme val="major"/>
          </rPr>
          <t xml:space="preserve">La production solaire utile ESU est calculée en valeur d'énergie utile à la sortie du ballon solaire ou au point de piquage. Attention au logiciel utilisé pour le calcul de cette valeur. 
</t>
        </r>
        <r>
          <rPr>
            <b/>
            <i/>
            <u/>
            <sz val="11"/>
            <color indexed="81"/>
            <rFont val="Calibri Light"/>
            <family val="2"/>
            <scheme val="major"/>
          </rPr>
          <t>SOLO : ESU = Qstu ; 
POLYSUN : ESU ~ 0.8 SSol; 
TSol : ESU=E-CISOL - PCh sol - Ba(S)</t>
        </r>
      </text>
    </comment>
    <comment ref="B373" authorId="1" shapeId="0" xr:uid="{00000000-0006-0000-0100-000041000000}">
      <text>
        <r>
          <rPr>
            <b/>
            <sz val="11"/>
            <color indexed="81"/>
            <rFont val="Calibri Light"/>
            <family val="2"/>
            <scheme val="major"/>
          </rPr>
          <t xml:space="preserve">La consommation des auxiliaires solaires est une évaluation de la consommation électrique des pompes et circulateurs des circuits primaire et secondaires solaire. </t>
        </r>
      </text>
    </comment>
    <comment ref="B387" authorId="1" shapeId="0" xr:uid="{00000000-0006-0000-0100-000042000000}">
      <text>
        <r>
          <rPr>
            <b/>
            <sz val="9"/>
            <color indexed="81"/>
            <rFont val="Tahoma"/>
            <family val="2"/>
          </rPr>
          <t>utile (selon NF EN ISO 9806)</t>
        </r>
      </text>
    </comment>
    <comment ref="B389" authorId="1" shapeId="0" xr:uid="{00000000-0006-0000-0100-000043000000}">
      <text>
        <r>
          <rPr>
            <b/>
            <sz val="11"/>
            <color indexed="81"/>
            <rFont val="Calibri Light"/>
            <family val="2"/>
            <scheme val="major"/>
          </rPr>
          <t>Si ballon bi-énergie, volume consacré à l'appoint</t>
        </r>
      </text>
    </comment>
    <comment ref="G391" authorId="0" shapeId="0" xr:uid="{C16DDB7D-8D44-4433-AB2D-E2E84299CBC5}">
      <text>
        <r>
          <rPr>
            <b/>
            <sz val="9"/>
            <color indexed="81"/>
            <rFont val="Tahoma"/>
            <family val="2"/>
          </rPr>
          <t>BETTWY Fabrice:</t>
        </r>
        <r>
          <rPr>
            <sz val="9"/>
            <color indexed="81"/>
            <rFont val="Tahoma"/>
            <family val="2"/>
          </rPr>
          <t xml:space="preserve">
En calcul théorique (neuf) le Volume d'ECS consommé par personne moyen est de 30 L en calcul conservateur (cf fiche SOCOL).
Permet de donner un ordre d'idée. </t>
        </r>
      </text>
    </comment>
    <comment ref="B392" authorId="1" shapeId="0" xr:uid="{00000000-0006-0000-0100-000044000000}">
      <text>
        <r>
          <rPr>
            <b/>
            <sz val="11"/>
            <color indexed="81"/>
            <rFont val="Calibri Light"/>
            <family val="2"/>
            <scheme val="major"/>
          </rPr>
          <t xml:space="preserve">La production solaire utile ESU est calculée en valeur d'énergie utile à la sortie du ballon solaire ou au point de piquage. Attention au logiciel utilisé pour le calcul de cette valeur. 
</t>
        </r>
        <r>
          <rPr>
            <b/>
            <i/>
            <u/>
            <sz val="11"/>
            <color indexed="81"/>
            <rFont val="Calibri Light"/>
            <family val="2"/>
            <scheme val="major"/>
          </rPr>
          <t>SOLO : ESU = Qstu ; 
POLYSUN : ESU ~ 0.8 SSol; 
TSol : ESU=E-CISOL - PCh sol - Ba(S)</t>
        </r>
      </text>
    </comment>
    <comment ref="E400" authorId="1" shapeId="0" xr:uid="{00000000-0006-0000-0100-000045000000}">
      <text>
        <r>
          <rPr>
            <b/>
            <sz val="9"/>
            <color indexed="81"/>
            <rFont val="Tahoma"/>
            <family val="2"/>
          </rPr>
          <t>Besoins considérés après les démarches d'économies d'énergie</t>
        </r>
      </text>
    </comment>
    <comment ref="F400" authorId="1" shapeId="0" xr:uid="{00000000-0006-0000-0100-000046000000}">
      <text>
        <r>
          <rPr>
            <b/>
            <sz val="11"/>
            <color indexed="81"/>
            <rFont val="Calibri Light"/>
            <family val="2"/>
            <scheme val="major"/>
          </rPr>
          <t>Projet ENR</t>
        </r>
      </text>
    </comment>
    <comment ref="F402" authorId="2" shapeId="0" xr:uid="{00000000-0006-0000-0100-000047000000}">
      <text>
        <r>
          <rPr>
            <sz val="9"/>
            <color indexed="81"/>
            <rFont val="Tahoma"/>
            <family val="2"/>
          </rPr>
          <t>Se calcule sur les besoins totaux après démarches d'économie d'énergie</t>
        </r>
      </text>
    </comment>
    <comment ref="F403" authorId="2" shapeId="0" xr:uid="{00000000-0006-0000-0100-000048000000}">
      <text>
        <r>
          <rPr>
            <b/>
            <sz val="9"/>
            <color indexed="81"/>
            <rFont val="Tahoma"/>
            <family val="2"/>
          </rPr>
          <t>Fsav cible &gt; 30%</t>
        </r>
        <r>
          <rPr>
            <sz val="9"/>
            <color indexed="81"/>
            <rFont val="Tahoma"/>
            <family val="2"/>
          </rPr>
          <t xml:space="preserve">
se calcule d'après onglet Besoins E8 ou E17</t>
        </r>
      </text>
    </comment>
    <comment ref="B405" authorId="1" shapeId="0" xr:uid="{00000000-0006-0000-0100-000049000000}">
      <text>
        <r>
          <rPr>
            <b/>
            <sz val="9"/>
            <color indexed="81"/>
            <rFont val="Tahoma"/>
            <family val="2"/>
          </rPr>
          <t>Tableau Appoint 2 en cellules masquées</t>
        </r>
      </text>
    </comment>
    <comment ref="B406" authorId="3" shapeId="0" xr:uid="{00000000-0006-0000-0100-00004A000000}">
      <text>
        <r>
          <rPr>
            <b/>
            <sz val="11"/>
            <color indexed="81"/>
            <rFont val="Calibri Light"/>
            <family val="2"/>
            <scheme val="major"/>
          </rPr>
          <t>Reprendre le chiffre qui apparaît dans les besoins, cellule E8 ou E18</t>
        </r>
      </text>
    </comment>
    <comment ref="F406" authorId="2" shapeId="0" xr:uid="{00000000-0006-0000-0100-00004B000000}">
      <text>
        <r>
          <rPr>
            <sz val="9"/>
            <color indexed="81"/>
            <rFont val="Tahoma"/>
            <family val="2"/>
          </rPr>
          <t>Se calcule sur onglet Besoins E8, E17</t>
        </r>
      </text>
    </comment>
    <comment ref="B409" authorId="1" shapeId="0" xr:uid="{00000000-0006-0000-0100-00004C000000}">
      <text>
        <r>
          <rPr>
            <b/>
            <sz val="11"/>
            <color indexed="81"/>
            <rFont val="Calibri Light"/>
            <family val="2"/>
            <scheme val="major"/>
          </rPr>
          <t>En mode ECS ou en mode de production dédiée à l'utilité ENR</t>
        </r>
      </text>
    </comment>
    <comment ref="F409" authorId="2" shapeId="0" xr:uid="{00000000-0006-0000-0100-00004D000000}">
      <text>
        <r>
          <rPr>
            <sz val="9"/>
            <color indexed="81"/>
            <rFont val="Tahoma"/>
            <family val="2"/>
          </rPr>
          <t xml:space="preserve">En cas de remplacement de la chaudière, les économies seront d'autant meilleures. Le changement de chaudière est fortement recommandé lorsque les éléments de production sont datés d'avant 2000
</t>
        </r>
      </text>
    </comment>
    <comment ref="B415" authorId="1" shapeId="0" xr:uid="{00000000-0006-0000-0100-00004E000000}">
      <text>
        <r>
          <rPr>
            <b/>
            <sz val="11"/>
            <color indexed="81"/>
            <rFont val="Calibri Light"/>
            <family val="2"/>
            <scheme val="major"/>
          </rPr>
          <t>En mode ECS ou en mode de production dédiée à l'utilité ENR</t>
        </r>
      </text>
    </comment>
    <comment ref="B422" authorId="1" shapeId="0" xr:uid="{00000000-0006-0000-0100-00004F000000}">
      <text>
        <r>
          <rPr>
            <b/>
            <sz val="9"/>
            <color indexed="81"/>
            <rFont val="Tahoma"/>
            <family val="2"/>
          </rPr>
          <t>réf. GN (base carbone ADEME) : 0,243 tCO2/MWh PCS</t>
        </r>
      </text>
    </comment>
    <comment ref="B430" authorId="1" shapeId="0" xr:uid="{00000000-0006-0000-0100-000050000000}">
      <text>
        <r>
          <rPr>
            <sz val="9"/>
            <color indexed="81"/>
            <rFont val="Marianne Light"/>
            <family val="3"/>
          </rPr>
          <t>HTR = Hors TVA récupérable auprès du Trésor Public ou du Fonds de compensation de la TVA.</t>
        </r>
      </text>
    </comment>
    <comment ref="D458" authorId="0" shapeId="0" xr:uid="{8B285A1F-0DA5-4BFA-8766-419797B705C3}">
      <text>
        <r>
          <rPr>
            <b/>
            <sz val="9"/>
            <color indexed="81"/>
            <rFont val="Tahoma"/>
            <charset val="1"/>
          </rPr>
          <t>BETTWY Fabrice:</t>
        </r>
        <r>
          <rPr>
            <sz val="9"/>
            <color indexed="81"/>
            <rFont val="Tahoma"/>
            <charset val="1"/>
          </rPr>
          <t xml:space="preserve">
Une campagne de mesure est obligatoire en cas de bâtiment existant quelque soit la taille de l'installation du moment que le maitre d'ouvrage n'est pas en mesure de fournir au prestataire d'étude des valeurs mesurées et fiables sur les consommations d'ECS (notamment estivales).</t>
        </r>
      </text>
    </comment>
  </commentList>
</comments>
</file>

<file path=xl/sharedStrings.xml><?xml version="1.0" encoding="utf-8"?>
<sst xmlns="http://schemas.openxmlformats.org/spreadsheetml/2006/main" count="714" uniqueCount="325">
  <si>
    <t>Nom du projet</t>
  </si>
  <si>
    <t>Date du démarrage des travaux</t>
  </si>
  <si>
    <t xml:space="preserve">Durée estimée de l’opération </t>
  </si>
  <si>
    <t>1 - Présentation du projet</t>
  </si>
  <si>
    <t>oui</t>
  </si>
  <si>
    <t>Commentaires</t>
  </si>
  <si>
    <t>Etude de faisabilité</t>
  </si>
  <si>
    <t>Adresse</t>
  </si>
  <si>
    <t>Référent</t>
  </si>
  <si>
    <t>Date de dépôt de dossier</t>
  </si>
  <si>
    <t>Adresse du(des) site(s)</t>
  </si>
  <si>
    <t>Type de maître d'ouvrage</t>
  </si>
  <si>
    <t>Coordonnées</t>
  </si>
  <si>
    <t>Présentation du porteur de projet et de ses motivations</t>
  </si>
  <si>
    <t>Descriptif sommaire du projet (incluant le périmètre de l'installation)</t>
  </si>
  <si>
    <t>Situation actuelle</t>
  </si>
  <si>
    <t>Mesuré sur l'été</t>
  </si>
  <si>
    <t>Mesuré</t>
  </si>
  <si>
    <t>SOLAIRE</t>
  </si>
  <si>
    <t>Fermeture estivale du site</t>
  </si>
  <si>
    <t>Type de circuit hydraulique</t>
  </si>
  <si>
    <t>Ouvert</t>
  </si>
  <si>
    <t>Vecteur énergétique</t>
  </si>
  <si>
    <t>Bain chauffé</t>
  </si>
  <si>
    <t>Caractéristiques du champ de capteur et du schéma d'intégration</t>
  </si>
  <si>
    <t>CESC2</t>
  </si>
  <si>
    <t xml:space="preserve">Type de capteurs </t>
  </si>
  <si>
    <t>Simple vitrage</t>
  </si>
  <si>
    <t>Autovidangeable</t>
  </si>
  <si>
    <t>SOLO 2000</t>
  </si>
  <si>
    <t xml:space="preserve">Production Solaire Thermique utile MWh/an </t>
  </si>
  <si>
    <t xml:space="preserve">Taux de couverture sur besoins utiles (FECS %) </t>
  </si>
  <si>
    <t>Taux d'économie d'énergie (FSAV %)</t>
  </si>
  <si>
    <t>Production d'appoint 1</t>
  </si>
  <si>
    <t>Production appoint 1</t>
  </si>
  <si>
    <t>Type de combustible chaudière d'appoint</t>
  </si>
  <si>
    <t>Gaz Naturel</t>
  </si>
  <si>
    <t>Consommation MWh entrée chaudière</t>
  </si>
  <si>
    <t>Puissance GN  MW</t>
  </si>
  <si>
    <t>Production appoint 2</t>
  </si>
  <si>
    <t>Total</t>
  </si>
  <si>
    <t>Taux EnR&amp;R auxiliaires pris en compte</t>
  </si>
  <si>
    <t>Déduit facture</t>
  </si>
  <si>
    <t>Théorique</t>
  </si>
  <si>
    <t>D'après audit énergétique</t>
  </si>
  <si>
    <t>D'après étude BE</t>
  </si>
  <si>
    <t>Besoins ECS</t>
  </si>
  <si>
    <t>Situation</t>
  </si>
  <si>
    <t>Message de vérification</t>
  </si>
  <si>
    <t>Oui/non</t>
  </si>
  <si>
    <t>non</t>
  </si>
  <si>
    <t>Date de mise en service envisagée</t>
  </si>
  <si>
    <t>Entreprise</t>
  </si>
  <si>
    <t>RGE</t>
  </si>
  <si>
    <t>Raison sociale ou Nom</t>
  </si>
  <si>
    <t>Maîtrise d’ouvrage</t>
  </si>
  <si>
    <t>Les besoins sont constants à l'année ?</t>
  </si>
  <si>
    <t>Vapeur</t>
  </si>
  <si>
    <t>Eau surchauffée</t>
  </si>
  <si>
    <t>Air</t>
  </si>
  <si>
    <t>Autre</t>
  </si>
  <si>
    <t>Fréquence d'utilisation du process /7</t>
  </si>
  <si>
    <t>Utilisation</t>
  </si>
  <si>
    <t>Bouclage</t>
  </si>
  <si>
    <t>La température de départ dans la distribution doit être aussi basse que possible (mais avec 55°C minimum au point de mise en distribution)</t>
  </si>
  <si>
    <t>demander la dépense énergétique du bouclage/besoins énergétiques</t>
  </si>
  <si>
    <t>vérifier que les consommations sont stables et importantes</t>
  </si>
  <si>
    <t>Usages</t>
  </si>
  <si>
    <t>éviter ces applications:</t>
  </si>
  <si>
    <t>Bâtiments de bureaux sans restaurant</t>
  </si>
  <si>
    <t>Campings à fonctionnement très intermittent (à peine 2 mois dans l’été)</t>
  </si>
  <si>
    <t>Gymnase, vestiaires de sport (sauf si centre de formation sportif ouvert toute l’année)</t>
  </si>
  <si>
    <t>Piscines ouvertes deux mois par an</t>
  </si>
  <si>
    <t>Bâtiments scolaires non occupés pendant les vacances d’été</t>
  </si>
  <si>
    <t>Applications agricoles saisonnières…hivernales</t>
  </si>
  <si>
    <t>Système</t>
  </si>
  <si>
    <t>sous pression ou autovidangeable</t>
  </si>
  <si>
    <t>Si solaire sous pression poser les questions:</t>
  </si>
  <si>
    <t>- comment le risque de surchauffe est-il pris en compte?</t>
  </si>
  <si>
    <t>-soupape de sécurité?/purgeurs/égazeurs et vase d'expansion?</t>
  </si>
  <si>
    <t>Si autovidangeable poser les questions:</t>
  </si>
  <si>
    <t>-pente respectée?</t>
  </si>
  <si>
    <t xml:space="preserve">FICHE PROJET - </t>
  </si>
  <si>
    <t>SOLAIRE THERMIQUE</t>
  </si>
  <si>
    <t>TOTAUX</t>
  </si>
  <si>
    <t>Type de schéma hydraulique parmi les schémas Fonds chaleur</t>
  </si>
  <si>
    <t>Production solaire</t>
  </si>
  <si>
    <t>Polysun</t>
  </si>
  <si>
    <t>Transol</t>
  </si>
  <si>
    <t>Tsol</t>
  </si>
  <si>
    <t>SCHEFF</t>
  </si>
  <si>
    <t>SOLO 2016</t>
  </si>
  <si>
    <t>CESC1</t>
  </si>
  <si>
    <t xml:space="preserve">CESC3 </t>
  </si>
  <si>
    <t>CESC4</t>
  </si>
  <si>
    <t>ET1</t>
  </si>
  <si>
    <t>ET2</t>
  </si>
  <si>
    <t>Boucl1</t>
  </si>
  <si>
    <t>Autre (préciser)</t>
  </si>
  <si>
    <t>Schémas</t>
  </si>
  <si>
    <t>Double vitrage</t>
  </si>
  <si>
    <t>Sous vide</t>
  </si>
  <si>
    <t>Capteur</t>
  </si>
  <si>
    <t>Caractéristiques production solaire thermique</t>
  </si>
  <si>
    <t>Production d'appoint 2</t>
  </si>
  <si>
    <t>Rendement moyen chaudière</t>
  </si>
  <si>
    <t xml:space="preserve">Rendement chaudière </t>
  </si>
  <si>
    <t xml:space="preserve">Situation future
</t>
  </si>
  <si>
    <t>Fuel</t>
  </si>
  <si>
    <t>Electricité</t>
  </si>
  <si>
    <t>Source</t>
  </si>
  <si>
    <t>Energie</t>
  </si>
  <si>
    <t>Coûts d’investissement (en € HTR)</t>
  </si>
  <si>
    <t>TOTAL</t>
  </si>
  <si>
    <t>Champ de capteurs (capteurs + supports + hydraulique primaire)</t>
  </si>
  <si>
    <t>Equipements (vase d'expansion, échangeurs, vannes, pompes, etc…)</t>
  </si>
  <si>
    <t>Hydraulique secondaire</t>
  </si>
  <si>
    <t>Ballon/Stockage</t>
  </si>
  <si>
    <t>Station hydraulique/Module de régulation et de suivi</t>
  </si>
  <si>
    <t>Cas échéant : Aménagements (voirie, génie civil)</t>
  </si>
  <si>
    <t>Cas échéant : module d'intégration (process industriel)</t>
  </si>
  <si>
    <t>Maîtrise d'Œuvre, AMO</t>
  </si>
  <si>
    <t>Cas échéant si changement : installation d'appoint</t>
  </si>
  <si>
    <t>Autres (à préciser)</t>
  </si>
  <si>
    <t>…</t>
  </si>
  <si>
    <t>Sous total Production en €HT</t>
  </si>
  <si>
    <t>Alertes</t>
  </si>
  <si>
    <t>Origine</t>
  </si>
  <si>
    <t>Montant (€HT)</t>
  </si>
  <si>
    <t>Pourcentage</t>
  </si>
  <si>
    <t>Autofinacement</t>
  </si>
  <si>
    <t>Subventions</t>
  </si>
  <si>
    <t>Contrat ADEME</t>
  </si>
  <si>
    <t>Région</t>
  </si>
  <si>
    <t>Conseil départemental</t>
  </si>
  <si>
    <t>Fonds de concours</t>
  </si>
  <si>
    <t>FEDER</t>
  </si>
  <si>
    <t>[autre à préciser]</t>
  </si>
  <si>
    <t xml:space="preserve">BATIMENT 1: </t>
  </si>
  <si>
    <t xml:space="preserve">BATIMENT 2: </t>
  </si>
  <si>
    <t>Neuf/Existant</t>
  </si>
  <si>
    <t>Neuf</t>
  </si>
  <si>
    <t>Existant</t>
  </si>
  <si>
    <t>ECS ou process?</t>
  </si>
  <si>
    <t>Nombre d'installations ECS</t>
  </si>
  <si>
    <t>Nombre d'installations process</t>
  </si>
  <si>
    <t>Pertes bouclages prises en compte sur l'aide ADEME</t>
  </si>
  <si>
    <t>calorifugeage (tyauterie; et ballons); limitateur d'eau; ….</t>
  </si>
  <si>
    <t xml:space="preserve">Remplir les cases </t>
  </si>
  <si>
    <t>A modifier selon l'évolution des conditions</t>
  </si>
  <si>
    <t>Montant Aide ADEME</t>
  </si>
  <si>
    <t>Forfait d'aide ADEME €/MWh</t>
  </si>
  <si>
    <t>Solaire Thermique</t>
  </si>
  <si>
    <t>Productivité kWh/m².an</t>
  </si>
  <si>
    <t>CESC 1</t>
  </si>
  <si>
    <t>CESC 2</t>
  </si>
  <si>
    <t>CESC 3</t>
  </si>
  <si>
    <t>CESC 4</t>
  </si>
  <si>
    <t>BOUCL1</t>
  </si>
  <si>
    <t>Liste des schémas</t>
  </si>
  <si>
    <t xml:space="preserve">ET1 </t>
  </si>
  <si>
    <t>Toute information complémentaire utile à la compréhension du projet (schéma, organigramme, démarches engagées par la collectivité)</t>
  </si>
  <si>
    <t>ECS ou process</t>
  </si>
  <si>
    <t>ECS</t>
  </si>
  <si>
    <t>Process</t>
  </si>
  <si>
    <t>Couplé à un réseau de chaleur?</t>
  </si>
  <si>
    <t>Collectivité</t>
  </si>
  <si>
    <t>Bailleur</t>
  </si>
  <si>
    <t>Bailleur social</t>
  </si>
  <si>
    <t>Association</t>
  </si>
  <si>
    <t>Autre (spécifier)</t>
  </si>
  <si>
    <t>Les deux</t>
  </si>
  <si>
    <t>Etapes du dossier</t>
  </si>
  <si>
    <t>En cours</t>
  </si>
  <si>
    <t>Après démarches d'économies d'énergie</t>
  </si>
  <si>
    <t>LC ou TIA</t>
  </si>
  <si>
    <t>LC</t>
  </si>
  <si>
    <t>TIA</t>
  </si>
  <si>
    <t>Quelles démarches d'économie d'énergie?</t>
  </si>
  <si>
    <t>Messages de vérification</t>
  </si>
  <si>
    <t xml:space="preserve">BATIMENT 3: </t>
  </si>
  <si>
    <t xml:space="preserve">BATIMENT 4: </t>
  </si>
  <si>
    <t xml:space="preserve">BATIMENT 5: </t>
  </si>
  <si>
    <t>Utilisation du document</t>
  </si>
  <si>
    <t>Autoremplissage</t>
  </si>
  <si>
    <t>A remplir</t>
  </si>
  <si>
    <t>A REMPLIR</t>
  </si>
  <si>
    <r>
      <t>-</t>
    </r>
    <r>
      <rPr>
        <b/>
        <u/>
        <sz val="11"/>
        <color theme="1"/>
        <rFont val="Calibri"/>
        <family val="2"/>
        <scheme val="minor"/>
      </rPr>
      <t>Fiche projet solaire</t>
    </r>
    <r>
      <rPr>
        <u/>
        <sz val="11"/>
        <color theme="1"/>
        <rFont val="Calibri"/>
        <family val="2"/>
        <scheme val="minor"/>
      </rPr>
      <t>:</t>
    </r>
  </si>
  <si>
    <r>
      <t xml:space="preserve">Besoins ECS à 55°C </t>
    </r>
    <r>
      <rPr>
        <b/>
        <sz val="11"/>
        <rFont val="Calibri Light"/>
        <family val="2"/>
        <scheme val="major"/>
      </rPr>
      <t>|</t>
    </r>
    <r>
      <rPr>
        <sz val="11"/>
        <rFont val="Calibri Light"/>
        <family val="2"/>
        <scheme val="major"/>
      </rPr>
      <t xml:space="preserve"> MWh/an</t>
    </r>
  </si>
  <si>
    <r>
      <t xml:space="preserve">Pertes (bouclage, distribution) </t>
    </r>
    <r>
      <rPr>
        <b/>
        <sz val="11"/>
        <rFont val="Calibri Light"/>
        <family val="2"/>
        <scheme val="major"/>
      </rPr>
      <t>|</t>
    </r>
    <r>
      <rPr>
        <sz val="11"/>
        <rFont val="Calibri Light"/>
        <family val="2"/>
        <scheme val="major"/>
      </rPr>
      <t xml:space="preserve"> MWh/an</t>
    </r>
  </si>
  <si>
    <r>
      <t xml:space="preserve">qecs </t>
    </r>
    <r>
      <rPr>
        <b/>
        <sz val="11"/>
        <rFont val="Calibri Light"/>
        <family val="2"/>
        <scheme val="major"/>
      </rPr>
      <t>|</t>
    </r>
    <r>
      <rPr>
        <sz val="11"/>
        <rFont val="Calibri Light"/>
        <family val="2"/>
        <scheme val="major"/>
      </rPr>
      <t xml:space="preserve"> kWh/m3</t>
    </r>
  </si>
  <si>
    <r>
      <t xml:space="preserve">Besoins chaleur Totaux </t>
    </r>
    <r>
      <rPr>
        <b/>
        <sz val="11"/>
        <rFont val="Calibri Light"/>
        <family val="2"/>
        <scheme val="major"/>
      </rPr>
      <t>|</t>
    </r>
    <r>
      <rPr>
        <sz val="11"/>
        <rFont val="Calibri Light"/>
        <family val="2"/>
        <scheme val="major"/>
      </rPr>
      <t xml:space="preserve"> MWh/an</t>
    </r>
  </si>
  <si>
    <r>
      <t xml:space="preserve">Besoins de l'utilité visée </t>
    </r>
    <r>
      <rPr>
        <b/>
        <sz val="11"/>
        <rFont val="Calibri Light"/>
        <family val="2"/>
        <scheme val="major"/>
      </rPr>
      <t>|</t>
    </r>
    <r>
      <rPr>
        <sz val="11"/>
        <rFont val="Calibri Light"/>
        <family val="2"/>
        <scheme val="major"/>
      </rPr>
      <t xml:space="preserve"> MWh/an</t>
    </r>
  </si>
  <si>
    <r>
      <t xml:space="preserve">Températures du process </t>
    </r>
    <r>
      <rPr>
        <b/>
        <sz val="11"/>
        <rFont val="Calibri Light"/>
        <family val="2"/>
        <scheme val="major"/>
      </rPr>
      <t>|</t>
    </r>
    <r>
      <rPr>
        <sz val="11"/>
        <rFont val="Calibri Light"/>
        <family val="2"/>
        <scheme val="major"/>
      </rPr>
      <t>°C</t>
    </r>
  </si>
  <si>
    <t>Fréquence d'utilisation (/ 7jrs)</t>
  </si>
  <si>
    <t>Besoins après démarches d'économies d'énergie</t>
  </si>
  <si>
    <r>
      <t xml:space="preserve">Surface d'entrée nette/hors tout des capteurs </t>
    </r>
    <r>
      <rPr>
        <b/>
        <sz val="11"/>
        <rFont val="Calibri Light"/>
        <family val="2"/>
        <scheme val="major"/>
      </rPr>
      <t>|</t>
    </r>
    <r>
      <rPr>
        <sz val="11"/>
        <rFont val="Calibri Light"/>
        <family val="2"/>
        <scheme val="major"/>
      </rPr>
      <t>m2</t>
    </r>
  </si>
  <si>
    <r>
      <t xml:space="preserve">Volume du/des ballons solaires cumulés </t>
    </r>
    <r>
      <rPr>
        <b/>
        <sz val="11"/>
        <rFont val="Calibri Light"/>
        <family val="2"/>
        <scheme val="major"/>
      </rPr>
      <t>|</t>
    </r>
    <r>
      <rPr>
        <sz val="11"/>
        <rFont val="Calibri Light"/>
        <family val="2"/>
        <scheme val="major"/>
      </rPr>
      <t xml:space="preserve"> L</t>
    </r>
  </si>
  <si>
    <r>
      <t xml:space="preserve">Volume du/des ballons d'appoint cumulés </t>
    </r>
    <r>
      <rPr>
        <b/>
        <sz val="11"/>
        <rFont val="Calibri Light"/>
        <family val="2"/>
        <scheme val="major"/>
      </rPr>
      <t>|</t>
    </r>
    <r>
      <rPr>
        <sz val="11"/>
        <rFont val="Calibri Light"/>
        <family val="2"/>
        <scheme val="major"/>
      </rPr>
      <t xml:space="preserve"> L</t>
    </r>
  </si>
  <si>
    <r>
      <t xml:space="preserve">Production solaire </t>
    </r>
    <r>
      <rPr>
        <b/>
        <sz val="11"/>
        <color indexed="8"/>
        <rFont val="Calibri"/>
        <family val="2"/>
      </rPr>
      <t>utile</t>
    </r>
    <r>
      <rPr>
        <sz val="11"/>
        <color indexed="8"/>
        <rFont val="Calibri"/>
        <family val="2"/>
      </rPr>
      <t xml:space="preserve"> prévisionnelle ESU</t>
    </r>
    <r>
      <rPr>
        <b/>
        <sz val="11"/>
        <color indexed="8"/>
        <rFont val="Calibri"/>
        <family val="2"/>
      </rPr>
      <t>|</t>
    </r>
    <r>
      <rPr>
        <sz val="11"/>
        <color indexed="8"/>
        <rFont val="Calibri"/>
        <family val="2"/>
      </rPr>
      <t>MWh/an</t>
    </r>
  </si>
  <si>
    <r>
      <t xml:space="preserve">Consommation des auxiliaires </t>
    </r>
    <r>
      <rPr>
        <b/>
        <sz val="11"/>
        <rFont val="Calibri Light"/>
        <family val="2"/>
        <scheme val="major"/>
      </rPr>
      <t>|</t>
    </r>
    <r>
      <rPr>
        <sz val="11"/>
        <rFont val="Calibri Light"/>
        <family val="2"/>
        <scheme val="major"/>
      </rPr>
      <t xml:space="preserve"> MWh/an</t>
    </r>
  </si>
  <si>
    <t>Remarques en rapport avec les besoins thermiques</t>
  </si>
  <si>
    <t>Remarques en rapport avec les caractéristiques des capteurs</t>
  </si>
  <si>
    <t>Détails supplémentaires</t>
  </si>
  <si>
    <t>Total Consommation fossile / fissile | MWh/an</t>
  </si>
  <si>
    <t>Total Production fossile / fissile | MWh/an</t>
  </si>
  <si>
    <t>Puissance totale | MW</t>
  </si>
  <si>
    <t>CO2 évité | tonnes</t>
  </si>
  <si>
    <t>Logo collectivité ou PP</t>
  </si>
  <si>
    <r>
      <t xml:space="preserve">Somme des besoins ECS à 55°C </t>
    </r>
    <r>
      <rPr>
        <b/>
        <sz val="10"/>
        <rFont val="Calibri Light"/>
        <family val="2"/>
        <scheme val="major"/>
      </rPr>
      <t>|</t>
    </r>
    <r>
      <rPr>
        <sz val="10"/>
        <rFont val="Calibri Light"/>
        <family val="2"/>
        <scheme val="major"/>
      </rPr>
      <t xml:space="preserve"> MWh/an</t>
    </r>
  </si>
  <si>
    <r>
      <t xml:space="preserve">Somme des pertes (bouclage, distribution) </t>
    </r>
    <r>
      <rPr>
        <b/>
        <sz val="10"/>
        <rFont val="Calibri Light"/>
        <family val="2"/>
        <scheme val="major"/>
      </rPr>
      <t>|</t>
    </r>
    <r>
      <rPr>
        <sz val="10"/>
        <rFont val="Calibri Light"/>
        <family val="2"/>
        <scheme val="major"/>
      </rPr>
      <t xml:space="preserve"> MWh/an</t>
    </r>
  </si>
  <si>
    <t xml:space="preserve">  </t>
  </si>
  <si>
    <r>
      <t xml:space="preserve">Surface totale d'entrée nette/hors tout des capteurs </t>
    </r>
    <r>
      <rPr>
        <b/>
        <sz val="11"/>
        <rFont val="Calibri Light"/>
        <family val="2"/>
        <scheme val="major"/>
      </rPr>
      <t>|</t>
    </r>
    <r>
      <rPr>
        <sz val="11"/>
        <rFont val="Calibri Light"/>
        <family val="2"/>
        <scheme val="major"/>
      </rPr>
      <t>m2</t>
    </r>
  </si>
  <si>
    <t>Etapes_dossier</t>
  </si>
  <si>
    <t>Fini</t>
  </si>
  <si>
    <t>Situation avant démarches d'économies d'énergie</t>
  </si>
  <si>
    <t>Besoins avant démarches d'économies d'énergie</t>
  </si>
  <si>
    <t xml:space="preserve">NOM INSTALLATION 1: </t>
  </si>
  <si>
    <t>NOM INSTALLATION 1</t>
  </si>
  <si>
    <t xml:space="preserve">NOM INSTALLATION 2: </t>
  </si>
  <si>
    <t xml:space="preserve">NOM INSTALLATION 3: </t>
  </si>
  <si>
    <t>Estimation nombre d'habitants</t>
  </si>
  <si>
    <t>1 ballon solaire en ECS / Echangeur immergé</t>
  </si>
  <si>
    <t>Plusieurs ballons solaires en ECS / Echangeur immergé</t>
  </si>
  <si>
    <t>Plusieurs ballons solaires en ECS / Echangeur externe</t>
  </si>
  <si>
    <t>1 ballon solaire en ECS / Echangeur externe et appoint intégré</t>
  </si>
  <si>
    <t>1 ou plusieurs ballons en eau technique / Echangeur immergé</t>
  </si>
  <si>
    <t>1 ou plusieurs ballons en eau technique / Echangeur externe</t>
  </si>
  <si>
    <r>
      <t>-</t>
    </r>
    <r>
      <rPr>
        <b/>
        <u/>
        <sz val="11"/>
        <color theme="1"/>
        <rFont val="Calibri"/>
        <family val="2"/>
        <scheme val="minor"/>
      </rPr>
      <t>Extraction fiche SOLO</t>
    </r>
  </si>
  <si>
    <t>AIDE AU REMPLISSAGE</t>
  </si>
  <si>
    <t>-Schémas Fonds Chaleur</t>
  </si>
  <si>
    <r>
      <rPr>
        <i/>
        <u/>
        <sz val="9"/>
        <rFont val="Calibri"/>
        <family val="2"/>
        <scheme val="minor"/>
      </rPr>
      <t xml:space="preserve">Simulation FC </t>
    </r>
    <r>
      <rPr>
        <i/>
        <sz val="9"/>
        <rFont val="Calibri"/>
        <family val="2"/>
        <scheme val="minor"/>
      </rPr>
      <t>: permet de calculer automatiquement la subvention de l'installation</t>
    </r>
  </si>
  <si>
    <t>Cette feuille utilise les feuilles "Simulation FC" ,"menus solaires"(masquée)</t>
  </si>
  <si>
    <t>Eau technique</t>
  </si>
  <si>
    <t>% de Fermeture du site</t>
  </si>
  <si>
    <t>Sommaire</t>
  </si>
  <si>
    <t>2 - Description du site et des besoins thermiques actuels et futurs</t>
  </si>
  <si>
    <t>6 - Plan de financement</t>
  </si>
  <si>
    <t>PROCESS</t>
  </si>
  <si>
    <t>3 - Description de l'installation</t>
  </si>
  <si>
    <t>4 - Description Production</t>
  </si>
  <si>
    <t>5 - Coûts d'investissement</t>
  </si>
  <si>
    <t>2 - Process : Description du site et des besoins thermiques actuels et futurs</t>
  </si>
  <si>
    <t>2 - ECS: Description du site et des besoins thermiques actuels et futurs</t>
  </si>
  <si>
    <t>3 - BILAN (Toutes les intallations)</t>
  </si>
  <si>
    <t>4 - Description production</t>
  </si>
  <si>
    <t>Bilan</t>
  </si>
  <si>
    <r>
      <t xml:space="preserve">Légende
</t>
    </r>
    <r>
      <rPr>
        <i/>
        <sz val="11"/>
        <color theme="7" tint="-0.249977111117893"/>
        <rFont val="Calibri"/>
        <family val="2"/>
        <scheme val="minor"/>
      </rPr>
      <t>Valable dans toutes les feuilles</t>
    </r>
  </si>
  <si>
    <t xml:space="preserve">Ne pas remplir ; à masquer </t>
  </si>
  <si>
    <t>Choisir</t>
  </si>
  <si>
    <t>Remplir un document Excel par projet</t>
  </si>
  <si>
    <t>Si oui quelle année? Prestataire RGE ou non?</t>
  </si>
  <si>
    <t>Responsable de structure</t>
  </si>
  <si>
    <t>Insérer une capture d'écran des tableaux SOLO (ou logiciel équivalent)</t>
  </si>
  <si>
    <t>Au maximum 0,5*besoins ECS pour bâtiments neufs et au maximum les besoins ECS pour bâtiments existants.</t>
  </si>
  <si>
    <t>% de fermeture annuelle du site</t>
  </si>
  <si>
    <t>quand neuf; mettre en rayé de 68 à 75; changer le nom ligne 75 : "besoins thermiques du bat neuf"</t>
  </si>
  <si>
    <t xml:space="preserve">Orientation </t>
  </si>
  <si>
    <r>
      <t>Inclinaison des capteurs solaires</t>
    </r>
    <r>
      <rPr>
        <b/>
        <sz val="11"/>
        <rFont val="Calibri Light"/>
        <family val="2"/>
        <scheme val="major"/>
      </rPr>
      <t>|</t>
    </r>
    <r>
      <rPr>
        <sz val="11"/>
        <rFont val="Calibri Light"/>
        <family val="2"/>
        <scheme val="major"/>
      </rPr>
      <t>degrés</t>
    </r>
  </si>
  <si>
    <t>Indiquer le logiciel utilisé</t>
  </si>
  <si>
    <t>Indiquer la méthode d'évaluation</t>
  </si>
  <si>
    <t>Referent</t>
  </si>
  <si>
    <t>Responsable technique</t>
  </si>
  <si>
    <t>Responsable administratif et financier</t>
  </si>
  <si>
    <t>Téléphone/MAIL</t>
  </si>
  <si>
    <t>Masquer les tableaux en blancs ou rayés.</t>
  </si>
  <si>
    <t>Tous les critères d'éligibilité ont-ils été validés? (voir fiche Fonds Chaleur)</t>
  </si>
  <si>
    <t>NOM INSTALLATION 2</t>
  </si>
  <si>
    <t>NOM INSTALLATION 3</t>
  </si>
  <si>
    <t>NOM INSTALLATION 4</t>
  </si>
  <si>
    <t>NOM INSTALLATION 5</t>
  </si>
  <si>
    <t>Instructeur CCR de cette fiche (1)</t>
  </si>
  <si>
    <t>Instructeur CCR de cette fiche (2)</t>
  </si>
  <si>
    <t>&lt;--- afficher/masquer les cellules pour ajouter/enlever un tableau (un tableau par installation)</t>
  </si>
  <si>
    <t>&lt;--- afficher/masquer les cellules pour ajouter/enlever un tableau (un tableau par bâtiment)</t>
  </si>
  <si>
    <t>Remarques en rapport avec les besoins thermiques, gestion des excédents d'énergie hebdomadaire, estivaux…</t>
  </si>
  <si>
    <t>Remarques en rapport avec les besoins thermiques, gestion des excédents d'énergie hebdomadaire…</t>
  </si>
  <si>
    <t>système autovidangeable, capteur avec absorbeur thermo-chromique, boucle de décharge…</t>
  </si>
  <si>
    <r>
      <t xml:space="preserve">Besoins ECS Qecs à 55°C </t>
    </r>
    <r>
      <rPr>
        <b/>
        <sz val="11"/>
        <rFont val="Calibri Light"/>
        <family val="2"/>
        <scheme val="major"/>
      </rPr>
      <t>|</t>
    </r>
    <r>
      <rPr>
        <sz val="11"/>
        <rFont val="Calibri Light"/>
        <family val="2"/>
        <scheme val="major"/>
      </rPr>
      <t xml:space="preserve"> MWh/an</t>
    </r>
  </si>
  <si>
    <t>Consommation des auxiliaires | MWh/an</t>
  </si>
  <si>
    <t>Production Solaire thermique toale</t>
  </si>
  <si>
    <t>25-500</t>
  </si>
  <si>
    <t>Surface (m²)</t>
  </si>
  <si>
    <t>€/MWh (20 ans)</t>
  </si>
  <si>
    <t>Simulation Aide Fonds Chaleur forfaits solaire thermique - Conditions 2022</t>
  </si>
  <si>
    <t>Surface panneaux ( m²)</t>
  </si>
  <si>
    <t>Production (MWh/an)</t>
  </si>
  <si>
    <t>Reprise automatique sinon</t>
  </si>
  <si>
    <t>Critère RGE :</t>
  </si>
  <si>
    <t>Critère Fsav :</t>
  </si>
  <si>
    <t>Critère Productivité</t>
  </si>
  <si>
    <t>Productivité (kWh/m²)</t>
  </si>
  <si>
    <r>
      <t xml:space="preserve">Productivité </t>
    </r>
    <r>
      <rPr>
        <b/>
        <sz val="11"/>
        <rFont val="Calibri Light"/>
        <family val="2"/>
        <scheme val="major"/>
      </rPr>
      <t>|</t>
    </r>
    <r>
      <rPr>
        <sz val="11"/>
        <rFont val="Calibri Light"/>
        <family val="2"/>
        <scheme val="major"/>
      </rPr>
      <t xml:space="preserve"> kWh/m²</t>
    </r>
  </si>
  <si>
    <t>Critère Surface :</t>
  </si>
  <si>
    <t>Campagne de mesure (si existant)</t>
  </si>
  <si>
    <t>Tableau récapitalutif critères et données minimales d'instruction :</t>
  </si>
  <si>
    <t>NOTA : les variantes de la fiche SOCOL "bouclage solaire" sont également autorisées.
Un compteur double index est obligatoire sur le circuit de transfert bouclage.</t>
  </si>
  <si>
    <t>Bouclage solaire (sur une base CESC 1)</t>
  </si>
  <si>
    <t>Capture écran simulation SOLO</t>
  </si>
  <si>
    <t>Maître d'ouvrage :</t>
  </si>
  <si>
    <t>Projet situé à</t>
  </si>
  <si>
    <r>
      <t>tonnes équivalent CO</t>
    </r>
    <r>
      <rPr>
        <vertAlign val="subscript"/>
        <sz val="12"/>
        <color theme="3"/>
        <rFont val="Calibri"/>
        <family val="2"/>
        <scheme val="minor"/>
      </rPr>
      <t>2</t>
    </r>
    <r>
      <rPr>
        <sz val="12"/>
        <color theme="3"/>
        <rFont val="Calibri"/>
        <family val="2"/>
        <scheme val="minor"/>
      </rPr>
      <t xml:space="preserve"> évitées</t>
    </r>
  </si>
  <si>
    <t>soit</t>
  </si>
  <si>
    <t>de subvention</t>
  </si>
  <si>
    <t>Certifiés (CSTBat, SolarKeymark ou équivalents)</t>
  </si>
  <si>
    <t>Critère capteurs solaires :</t>
  </si>
  <si>
    <t>Bureau d’études RGE</t>
  </si>
  <si>
    <t>Maîtrise d'œuvre RGE</t>
  </si>
  <si>
    <t>Installateur RGE</t>
  </si>
  <si>
    <r>
      <t xml:space="preserve">Une installation se dimensionne sur les mois les plus chauds de l’année (juillet/août) en déterminant les besoins moyens en ECS sur une journée. On utilise ensuite communément des logiciels de simulation pour évaluer la couverture solaire (SOLO, CALSOL, TRANSOL, TRNSYS…) :
- </t>
    </r>
    <r>
      <rPr>
        <b/>
        <sz val="9"/>
        <color rgb="FFFF0000"/>
        <rFont val="Calibri"/>
        <family val="2"/>
        <scheme val="minor"/>
      </rPr>
      <t>Le volume du ballon solaire</t>
    </r>
    <r>
      <rPr>
        <sz val="9"/>
        <color rgb="FFFF0000"/>
        <rFont val="Calibri"/>
        <family val="2"/>
        <scheme val="minor"/>
      </rPr>
      <t xml:space="preserve"> doit être égal ou légèrement inférieur à ce V journalier de consommation ECS déterminé.
- </t>
    </r>
    <r>
      <rPr>
        <b/>
        <sz val="9"/>
        <color rgb="FFFF0000"/>
        <rFont val="Calibri"/>
        <family val="2"/>
        <scheme val="minor"/>
      </rPr>
      <t>Le taux de couverture en juillet/août ne doit pas dépasser les 85%</t>
    </r>
    <r>
      <rPr>
        <sz val="9"/>
        <color rgb="FFFF0000"/>
        <rFont val="Calibri"/>
        <family val="2"/>
        <scheme val="minor"/>
      </rPr>
      <t xml:space="preserve"> (on se laisse une marge de 15% en cas de fluctuation des besoins).</t>
    </r>
  </si>
  <si>
    <r>
      <t xml:space="preserve">Volume d'ECS estival moyen journalier </t>
    </r>
    <r>
      <rPr>
        <b/>
        <sz val="11"/>
        <rFont val="Calibri Light"/>
        <family val="2"/>
        <scheme val="major"/>
      </rPr>
      <t xml:space="preserve">| </t>
    </r>
    <r>
      <rPr>
        <sz val="11"/>
        <rFont val="Calibri Light"/>
        <family val="2"/>
        <scheme val="major"/>
      </rPr>
      <t>L</t>
    </r>
  </si>
  <si>
    <t>Solaire Thermique Test</t>
  </si>
  <si>
    <t>Association du soleil</t>
  </si>
  <si>
    <t>Près de chez vous</t>
  </si>
  <si>
    <t>Dernière mise à jour19/10/2023
Attention cette fiche n'est pas adaptée pour un projet de SSC ou de PAC solaire</t>
  </si>
  <si>
    <t xml:space="preserve">installation(s) solaire(s) d'une surface totale de </t>
  </si>
  <si>
    <t>MWh solaire produits par an.</t>
  </si>
  <si>
    <t>d'aide ADEME pour un investissement total de</t>
  </si>
  <si>
    <t>TOTAL investissement installation(s) (hors BTP)</t>
  </si>
  <si>
    <r>
      <rPr>
        <b/>
        <sz val="11"/>
        <color theme="1"/>
        <rFont val="Calibri"/>
        <family val="2"/>
        <scheme val="minor"/>
      </rPr>
      <t xml:space="preserve">Rapports / documents à fournir lors de l’exécution du contrat de financement :
</t>
    </r>
    <r>
      <rPr>
        <sz val="11"/>
        <color theme="1"/>
        <rFont val="Calibri"/>
        <family val="2"/>
        <scheme val="minor"/>
      </rPr>
      <t xml:space="preserve">
</t>
    </r>
    <r>
      <rPr>
        <sz val="11"/>
        <color rgb="FF00B050"/>
        <rFont val="Calibri"/>
        <family val="2"/>
        <scheme val="minor"/>
      </rPr>
      <t xml:space="preserve">Les mentions figurant en vert sont des variantes laissées à la discrétion de l’ADEME en fonction de la nature du projet et du calendrier de réalisation de l’opération. 
Selon les indications du contrat, vous devrez nous transmettre un ou plusieurs des rapports ci-dessous.
</t>
    </r>
    <r>
      <rPr>
        <sz val="11"/>
        <color theme="1"/>
        <rFont val="Calibri"/>
        <family val="2"/>
        <scheme val="minor"/>
      </rPr>
      <t xml:space="preserve">
</t>
    </r>
    <r>
      <rPr>
        <b/>
        <sz val="11"/>
        <color theme="1"/>
        <rFont val="Calibri"/>
        <family val="2"/>
        <scheme val="minor"/>
      </rPr>
      <t xml:space="preserve">1. Un rapport intermédiaire, à remettre, dans les 6 mois suivant la mise en service de l’installation solaire comprenant : 
</t>
    </r>
    <r>
      <rPr>
        <sz val="11"/>
        <color theme="1"/>
        <rFont val="Calibri"/>
        <family val="2"/>
        <scheme val="minor"/>
      </rPr>
      <t xml:space="preserve">
</t>
    </r>
    <r>
      <rPr>
        <sz val="11"/>
        <color rgb="FF00B050"/>
        <rFont val="Calibri"/>
        <family val="2"/>
        <scheme val="minor"/>
      </rPr>
      <t>o Pour les installations &lt; 50 m² :</t>
    </r>
    <r>
      <rPr>
        <sz val="11"/>
        <color theme="1"/>
        <rFont val="Calibri"/>
        <family val="2"/>
        <scheme val="minor"/>
      </rPr>
      <t xml:space="preserve">
•  la copie du procès-verbal de réception de la mise en service de l’installation attestant de son bon fonctionnement (résultats de tests) et de la mise en place d’un suivi opérationnel dont on décrira le mode opératoire (suivi énergétique, suivi sur alertes en précisant lesquelles…)
•  l’attestation RGE de l’installateur ou de la MOE / MOA
</t>
    </r>
    <r>
      <rPr>
        <sz val="11"/>
        <color rgb="FF00B050"/>
        <rFont val="Calibri"/>
        <family val="2"/>
        <scheme val="minor"/>
      </rPr>
      <t>o Pour les installations &gt; 50 m² :</t>
    </r>
    <r>
      <rPr>
        <sz val="11"/>
        <color theme="1"/>
        <rFont val="Calibri"/>
        <family val="2"/>
        <scheme val="minor"/>
      </rPr>
      <t xml:space="preserve">
•  le livret technique de mise en service dynamique dument complété sur une période de contrôle de bon fonctionnement de 3 à 6 mois (selon le modèle de livret à télécharger sur la plateforme SOCOL ou à demander à l’ADEME). La période pourra se prolonger jusqu’à l’obtention d’une mise en service optimale. 
•  l’attestation RGE de la MOE /MOA
•  cas échant : attestation RGE de l’installateur
• Le schéma de l’instrumentation, ainsi que la métrologie (compteurs, sondes et intégrateur (marque et type) mise en place pour le suivi des performances de l’installation
• Le contrat de suivi et maintenance choisi (type de suivi manuel/télérelevé, valeurs relevées, fréquence, type de transmission de données, suivi internalisé ou externalisé, mode d’utilisation des données par l’exploitant, etc…) qui permette de remonter aux indicateurs conformes aux tableurs de suivi de l’ADEME  : ESU, Fsav, auxiliaires
•</t>
    </r>
    <r>
      <rPr>
        <sz val="11"/>
        <color rgb="FF00B050"/>
        <rFont val="Calibri"/>
        <family val="2"/>
        <scheme val="minor"/>
      </rPr>
      <t xml:space="preserve"> Pour les schémas hors Fonds Chaleur : </t>
    </r>
    <r>
      <rPr>
        <sz val="11"/>
        <color theme="1"/>
        <rFont val="Calibri"/>
        <family val="2"/>
        <scheme val="minor"/>
      </rPr>
      <t xml:space="preserve">le procès-verbal de réception de l’instrumentation permettant un calcul du bilan énergétique de l’installation avec l’ensemble des indicateurs par le Bureau d’Etude tiers mandaté (ESU, Fsav, auxiliaires, Taux d’utilisation solaire, COP global de l’installation, …)
Et si les données ci-dessous ont évolué en phase réalisation : 
• la marque et le modèle des capteurs solaires installés, leur orientation/inclinaison, le volume du (des) ballon(s) solaire(s), et le schéma hydraulique technique de(s) l’installation(s)
</t>
    </r>
  </si>
  <si>
    <r>
      <rPr>
        <b/>
        <sz val="11"/>
        <color theme="1"/>
        <rFont val="Calibri"/>
        <family val="2"/>
        <scheme val="minor"/>
      </rPr>
      <t xml:space="preserve">2. Un rapport final, à remettre dans un délai maximum de 24 mois suivant la mise en service de l’installation avant la date de fin de l’opération comprenant :
</t>
    </r>
    <r>
      <rPr>
        <sz val="11"/>
        <color theme="1"/>
        <rFont val="Calibri"/>
        <family val="2"/>
        <scheme val="minor"/>
      </rPr>
      <t xml:space="preserve">
• le bilan annuel d’exploitation sur une année complète comprenant les données de fonctionnement ainsi que les résultats d’exploitation suivants :
   o L’énergie solaire, 
   o L’énergie utile produite, 
   o L’énergie produite par l’appoint,
   o La consommation électrique des auxiliaires dédiés 
•	Le tableur de suivi des performances des installations aidées
•	Le nom et coordonnées de l’exploitant 
•	la copie du contrat de suivi et maintenance ; 
•	la copie du carnet d'entretien précisant le détail des opérations réalisées à date, dont la liste des problèmes techniques éventuels rencontrés depuis la mise en service de l’installation et la liste des modifications éventuellement apportées.
•	des photos de l'installation réalisée que l'ADEME pourra réutiliser dans le respect des crédits photos indiqués sur les images transmises.
</t>
    </r>
  </si>
  <si>
    <t>2 - BILAN (Besoins toutes les intallations PROCESS + ECS)</t>
  </si>
  <si>
    <t>est</t>
  </si>
  <si>
    <r>
      <rPr>
        <b/>
        <sz val="11"/>
        <color rgb="FF000000"/>
        <rFont val="Calibri"/>
        <family val="2"/>
        <scheme val="minor"/>
      </rPr>
      <t>Engagements spécifiques</t>
    </r>
    <r>
      <rPr>
        <sz val="11"/>
        <color rgb="FF000000"/>
        <rFont val="Calibri"/>
        <family val="2"/>
        <scheme val="minor"/>
      </rPr>
      <t xml:space="preserve">
Le projet doit respecter toutes les lois et normes applicables et le bénéficiaire doit obtenir toutes les autorisations administratives nécessaires relatives à la conformité des installations.
</t>
    </r>
    <r>
      <rPr>
        <b/>
        <sz val="11"/>
        <color rgb="FF000000"/>
        <rFont val="Calibri"/>
        <family val="2"/>
        <scheme val="minor"/>
      </rPr>
      <t xml:space="preserve">1.1.	Engagement sur les caractéristiques des installations 
</t>
    </r>
    <r>
      <rPr>
        <sz val="11"/>
        <color rgb="FF000000"/>
        <rFont val="Calibri"/>
        <family val="2"/>
        <scheme val="minor"/>
      </rPr>
      <t xml:space="preserve">
•	Le projet concerne la mise en place de nouvelles installations solaires thermiques pour des bâtiments existants et/ou la réhabilitation d'installations existantes. 
•	Le projet concerne la mise en place d’installations de préchauffage de process en milieu industriel à température &lt; 110°C 
•	Le projet fait l’objet d’un seul et unique marché. La surface totale de capteurs installés est supérieure ou égale à 25 m² utiles et la surface unitaire de chacune des installations solaires composant le projet est supérieure ou égale à 15 m² (voir les critères spécifiques pour certains projets Outre-Mer sur la fiche Conditions d’Eligibilité et de Financement correspondante). 
•	L’installation a recours à des capteurs solaires thermiques certifiés pour la zone géographique d’implantation prévue.
</t>
    </r>
    <r>
      <rPr>
        <b/>
        <sz val="11"/>
        <color rgb="FF000000"/>
        <rFont val="Calibri"/>
        <family val="2"/>
        <scheme val="minor"/>
      </rPr>
      <t xml:space="preserve">1.2.	Engagement sur la production thermique de l’installation solaire thermique
</t>
    </r>
    <r>
      <rPr>
        <sz val="11"/>
        <color rgb="FF000000"/>
        <rFont val="Calibri"/>
        <family val="2"/>
        <scheme val="minor"/>
      </rPr>
      <t xml:space="preserve">
La productivité solaire utile minimale devra être égale ou supérieure à :
•	</t>
    </r>
    <r>
      <rPr>
        <b/>
        <sz val="11"/>
        <color rgb="FF000000"/>
        <rFont val="Calibri"/>
        <family val="2"/>
        <scheme val="minor"/>
      </rPr>
      <t>400 kWh utile/m².an</t>
    </r>
    <r>
      <rPr>
        <sz val="11"/>
        <color rgb="FF000000"/>
        <rFont val="Calibri"/>
        <family val="2"/>
        <scheme val="minor"/>
      </rPr>
      <t xml:space="preserve"> de capteur solaire (région Sud)
Le maître d'ouvrage s’engage sur une production de chaleur renouvelable à partir de solaire thermique (production solaire utile annuelle) de</t>
    </r>
    <r>
      <rPr>
        <b/>
        <sz val="11"/>
        <color rgb="FF000000"/>
        <rFont val="Calibri"/>
        <family val="2"/>
        <scheme val="minor"/>
      </rPr>
      <t xml:space="preserve"> XX MWh/an. </t>
    </r>
    <r>
      <rPr>
        <sz val="11"/>
        <color rgb="FF000000"/>
        <rFont val="Calibri"/>
        <family val="2"/>
        <scheme val="minor"/>
      </rPr>
      <t xml:space="preserve">
Cette valeur de production solaire utile constitue la référence pour le calcul du versement du solde de la convention :
o	Si 80 % de l’engagement de production solaire utile annuelle est atteint sur 12 mois consécutifs dans les 24 mois après la mise en service de l’installation, le solde sera versé en totalité.
o	Dans le cas de la non atteinte de 80 % de l’engagement de production solaire utile annuelle sur 12 mois consécutifs dans les 24 mois après la mise en service de l’installation, le versement du solde de sera recalculé au prorata production solaire utile annuelle réelle (sur cette période de 12 mois consécutifs dans un délai de 24 mois après la mise en service de l'installation). L’ADEME se réserve également le droit de demander le remboursement de la totalité des aides versées si la production moyenne EnR est inférieure à 50% de l’engagement initial du maître d'ouvrage.
</t>
    </r>
  </si>
  <si>
    <r>
      <rPr>
        <b/>
        <sz val="11"/>
        <color rgb="FF000000"/>
        <rFont val="Calibri"/>
        <family val="2"/>
        <scheme val="minor"/>
      </rPr>
      <t>1.3.	Autres engagements spécifiques :</t>
    </r>
    <r>
      <rPr>
        <sz val="11"/>
        <color rgb="FF000000"/>
        <rFont val="Calibri"/>
        <family val="2"/>
        <scheme val="minor"/>
      </rPr>
      <t xml:space="preserve">
Le bénéficiaire s’engage sur un taux d’économie (Fsav) supérieur à 30 % sur la production de chaleur de l’usage visé (ECS ou process).
Le bénéficiaire s’engage à mettre en place un contrat de suivi/maintenance de son installation.
Le bénéficiaire s’engage à mettre en place une instrumentation conforme à la section 1.7, selon le type de schéma hydraulique choisi. Cette instrumentation est destinée à assurer le suivi du fonctionnement et des performances des installations pendant toute la durée de leur exploitation. Elle devra être suffisante pour permettre la mesure de l’Energie Solaire Utile (ESU) fournie par l’installation solaire.
Le bénéficiaire s’engage à fournir les valeurs de suivi conformément au tableur de suivi de l’ADEME .
</t>
    </r>
    <r>
      <rPr>
        <b/>
        <sz val="11"/>
        <color rgb="FF000000"/>
        <rFont val="Calibri"/>
        <family val="2"/>
        <scheme val="minor"/>
      </rPr>
      <t>1.4.	Engagement sur l’obtention de Certificats d’économie d’énergie (CEE)</t>
    </r>
    <r>
      <rPr>
        <sz val="11"/>
        <color rgb="FF000000"/>
        <rFont val="Calibri"/>
        <family val="2"/>
        <scheme val="minor"/>
      </rPr>
      <t xml:space="preserve">
Le Bénéficiaire s’engage à ne pas solliciter de CEE dans le cadre de ce projet.
</t>
    </r>
    <r>
      <rPr>
        <b/>
        <sz val="11"/>
        <color rgb="FF000000"/>
        <rFont val="Calibri"/>
        <family val="2"/>
        <scheme val="minor"/>
      </rPr>
      <t xml:space="preserve">1.5.    Bilans annuels : </t>
    </r>
    <r>
      <rPr>
        <sz val="11"/>
        <color rgb="FF000000"/>
        <rFont val="Calibri"/>
        <family val="2"/>
        <scheme val="minor"/>
      </rPr>
      <t xml:space="preserve">
Le maître d'ouvrage s'engage à tenir à disposition de l'ADEME, sur simple demande, jusqu’à 5 ans après la mise en service, un bilan annuel des données d’exploitation (sous le format tableau de suivi des performances des installations aidées (selon le modèle de suivi téléchargeable sur le site de l’ADEME).
  Tableur de suivi téléchargeable sur : https://expertises.ademe.fr/energies/energies-renouvelables-enr-production-reseaux-stockage/passer-a-laction/produire-chaleur/fonds-chaleur-bref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</si>
</sst>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43" formatCode="_-* #,##0.00_-;\-* #,##0.00_-;_-* &quot;-&quot;??_-;_-@_-"/>
    <numFmt numFmtId="164" formatCode="0.0"/>
    <numFmt numFmtId="165" formatCode="0.00000"/>
    <numFmt numFmtId="166" formatCode="General\ &quot;JRS/7&quot;"/>
    <numFmt numFmtId="167" formatCode="General\ &quot;€&quot;"/>
    <numFmt numFmtId="168" formatCode="0.0%"/>
    <numFmt numFmtId="169" formatCode="_-* #,##0.00\ [$€-40C]_-;\-* #,##0.00\ [$€-40C]_-;_-* &quot;-&quot;??\ [$€-40C]_-;_-@_-"/>
    <numFmt numFmtId="170" formatCode="General&quot;MWh/an&quot;"/>
    <numFmt numFmtId="171" formatCode="General\ &quot;m²&quot;"/>
  </numFmts>
  <fonts count="129" x14ac:knownFonts="1">
    <font>
      <sz val="11"/>
      <color theme="1"/>
      <name val="Calibri"/>
      <family val="2"/>
      <scheme val="minor"/>
    </font>
    <font>
      <sz val="8"/>
      <color theme="1"/>
      <name val="Arial"/>
      <family val="2"/>
    </font>
    <font>
      <sz val="11"/>
      <color rgb="FFFF0000"/>
      <name val="Calibri"/>
      <family val="2"/>
      <scheme val="minor"/>
    </font>
    <font>
      <sz val="9"/>
      <color theme="1"/>
      <name val="Calibri"/>
      <family val="2"/>
      <scheme val="minor"/>
    </font>
    <font>
      <sz val="9"/>
      <color indexed="81"/>
      <name val="Tahoma"/>
      <family val="2"/>
    </font>
    <font>
      <b/>
      <sz val="9"/>
      <color indexed="81"/>
      <name val="Tahoma"/>
      <family val="2"/>
    </font>
    <font>
      <b/>
      <sz val="9"/>
      <name val="Calibri"/>
      <family val="2"/>
      <scheme val="minor"/>
    </font>
    <font>
      <sz val="11"/>
      <color theme="1"/>
      <name val="Calibri"/>
      <family val="2"/>
      <scheme val="minor"/>
    </font>
    <font>
      <sz val="8"/>
      <color indexed="8"/>
      <name val="Calibri"/>
      <family val="2"/>
    </font>
    <font>
      <sz val="8"/>
      <color rgb="FF000000"/>
      <name val="Calibri"/>
      <family val="2"/>
    </font>
    <font>
      <sz val="11"/>
      <name val="Calibri"/>
      <family val="2"/>
      <scheme val="minor"/>
    </font>
    <font>
      <sz val="11"/>
      <color rgb="FF00B0F0"/>
      <name val="Calibri"/>
      <family val="2"/>
      <scheme val="minor"/>
    </font>
    <font>
      <sz val="8"/>
      <color rgb="FF00B0F0"/>
      <name val="Calibri"/>
      <family val="2"/>
    </font>
    <font>
      <sz val="10"/>
      <color rgb="FFFF0000"/>
      <name val="Calibri"/>
      <family val="2"/>
      <scheme val="minor"/>
    </font>
    <font>
      <sz val="8"/>
      <color rgb="FFFF0000"/>
      <name val="Calibri"/>
      <family val="2"/>
      <scheme val="minor"/>
    </font>
    <font>
      <b/>
      <sz val="11"/>
      <color theme="1"/>
      <name val="Calibri"/>
      <family val="2"/>
      <scheme val="minor"/>
    </font>
    <font>
      <i/>
      <sz val="11"/>
      <color theme="1"/>
      <name val="Calibri"/>
      <family val="2"/>
      <scheme val="minor"/>
    </font>
    <font>
      <b/>
      <sz val="11"/>
      <color theme="3"/>
      <name val="Calibri"/>
      <family val="2"/>
      <scheme val="minor"/>
    </font>
    <font>
      <sz val="16"/>
      <color theme="0"/>
      <name val="Marianne"/>
      <family val="3"/>
    </font>
    <font>
      <sz val="9"/>
      <color theme="0"/>
      <name val="Marianne"/>
      <family val="3"/>
    </font>
    <font>
      <sz val="11"/>
      <color theme="0"/>
      <name val="Marianne"/>
      <family val="3"/>
    </font>
    <font>
      <sz val="14"/>
      <color theme="3"/>
      <name val="Marianne"/>
      <family val="3"/>
    </font>
    <font>
      <b/>
      <sz val="12"/>
      <color theme="1"/>
      <name val="Marianne"/>
      <family val="3"/>
    </font>
    <font>
      <i/>
      <sz val="9"/>
      <color theme="3"/>
      <name val="Calibri"/>
      <family val="2"/>
      <scheme val="minor"/>
    </font>
    <font>
      <b/>
      <sz val="14"/>
      <color theme="3"/>
      <name val="Marianne"/>
      <family val="3"/>
    </font>
    <font>
      <sz val="11"/>
      <name val="Calibri Light"/>
      <family val="2"/>
      <scheme val="major"/>
    </font>
    <font>
      <sz val="9"/>
      <color theme="3"/>
      <name val="Calibri"/>
      <family val="2"/>
      <scheme val="minor"/>
    </font>
    <font>
      <b/>
      <sz val="10"/>
      <name val="Calibri Light"/>
      <family val="2"/>
      <scheme val="major"/>
    </font>
    <font>
      <b/>
      <sz val="10"/>
      <color theme="1"/>
      <name val="Calibri Light"/>
      <family val="2"/>
      <scheme val="major"/>
    </font>
    <font>
      <sz val="11"/>
      <color theme="3"/>
      <name val="Calibri"/>
      <family val="2"/>
      <scheme val="minor"/>
    </font>
    <font>
      <b/>
      <sz val="12"/>
      <color theme="0"/>
      <name val="Calibri"/>
      <family val="2"/>
      <scheme val="minor"/>
    </font>
    <font>
      <b/>
      <sz val="12"/>
      <color theme="0"/>
      <name val="Calibri Light"/>
      <family val="2"/>
      <scheme val="major"/>
    </font>
    <font>
      <b/>
      <sz val="11"/>
      <color rgb="FFFF0000"/>
      <name val="Calibri"/>
      <family val="2"/>
      <scheme val="minor"/>
    </font>
    <font>
      <b/>
      <sz val="10"/>
      <color rgb="FFFF0000"/>
      <name val="Calibri"/>
      <family val="2"/>
      <scheme val="minor"/>
    </font>
    <font>
      <sz val="10"/>
      <name val="Calibri Light"/>
      <family val="2"/>
      <scheme val="major"/>
    </font>
    <font>
      <b/>
      <sz val="11"/>
      <color indexed="81"/>
      <name val="Calibri Light"/>
      <family val="2"/>
      <scheme val="major"/>
    </font>
    <font>
      <b/>
      <u/>
      <sz val="11"/>
      <color indexed="81"/>
      <name val="Calibri Light"/>
      <family val="2"/>
      <scheme val="major"/>
    </font>
    <font>
      <b/>
      <i/>
      <u/>
      <sz val="11"/>
      <color indexed="81"/>
      <name val="Calibri Light"/>
      <family val="2"/>
      <scheme val="major"/>
    </font>
    <font>
      <sz val="11"/>
      <color theme="7" tint="-0.249977111117893"/>
      <name val="Calibri"/>
      <family val="2"/>
      <scheme val="minor"/>
    </font>
    <font>
      <sz val="11"/>
      <color theme="7" tint="-0.249977111117893"/>
      <name val="Calibri"/>
      <family val="2"/>
    </font>
    <font>
      <b/>
      <sz val="10"/>
      <color rgb="FFFF0000"/>
      <name val="Calibri Light"/>
      <family val="2"/>
      <scheme val="major"/>
    </font>
    <font>
      <b/>
      <sz val="10"/>
      <color theme="0"/>
      <name val="Calibri"/>
      <family val="2"/>
      <scheme val="minor"/>
    </font>
    <font>
      <sz val="9"/>
      <name val="Calibri"/>
      <family val="2"/>
      <scheme val="minor"/>
    </font>
    <font>
      <sz val="9"/>
      <color indexed="81"/>
      <name val="Marianne Light"/>
      <family val="3"/>
    </font>
    <font>
      <sz val="11"/>
      <color theme="1"/>
      <name val="Calibri Light"/>
      <family val="2"/>
      <scheme val="major"/>
    </font>
    <font>
      <b/>
      <sz val="10"/>
      <color theme="1"/>
      <name val="Calibri"/>
      <family val="2"/>
      <scheme val="minor"/>
    </font>
    <font>
      <b/>
      <sz val="10"/>
      <name val="Calibri"/>
      <family val="2"/>
      <scheme val="minor"/>
    </font>
    <font>
      <b/>
      <sz val="10"/>
      <color rgb="FF00B0F0"/>
      <name val="Calibri"/>
      <family val="2"/>
      <scheme val="minor"/>
    </font>
    <font>
      <b/>
      <sz val="12"/>
      <color rgb="FFFF0000"/>
      <name val="Calibri"/>
      <family val="2"/>
      <scheme val="minor"/>
    </font>
    <font>
      <b/>
      <i/>
      <sz val="10"/>
      <color rgb="FFFF0000"/>
      <name val="Calibri"/>
      <family val="2"/>
      <scheme val="minor"/>
    </font>
    <font>
      <b/>
      <sz val="10"/>
      <name val="Calibri"/>
      <family val="2"/>
    </font>
    <font>
      <b/>
      <i/>
      <sz val="12"/>
      <color rgb="FF00B0F0"/>
      <name val="Calibri"/>
      <family val="2"/>
      <scheme val="minor"/>
    </font>
    <font>
      <b/>
      <sz val="11"/>
      <color theme="0"/>
      <name val="Calibri"/>
      <family val="2"/>
      <scheme val="minor"/>
    </font>
    <font>
      <b/>
      <sz val="11"/>
      <color theme="7" tint="-0.249977111117893"/>
      <name val="Calibri"/>
      <family val="2"/>
      <scheme val="minor"/>
    </font>
    <font>
      <b/>
      <sz val="12"/>
      <color theme="1"/>
      <name val="Calibri"/>
      <family val="2"/>
      <scheme val="minor"/>
    </font>
    <font>
      <b/>
      <sz val="12"/>
      <color rgb="FF333333"/>
      <name val="Calibri"/>
      <family val="2"/>
      <scheme val="minor"/>
    </font>
    <font>
      <b/>
      <i/>
      <sz val="11"/>
      <color theme="4"/>
      <name val="Calibri"/>
      <family val="2"/>
      <scheme val="minor"/>
    </font>
    <font>
      <b/>
      <sz val="11"/>
      <name val="Calibri"/>
      <family val="2"/>
      <scheme val="minor"/>
    </font>
    <font>
      <sz val="10"/>
      <name val="Calibri"/>
      <family val="2"/>
      <scheme val="minor"/>
    </font>
    <font>
      <b/>
      <sz val="12"/>
      <name val="Calibri"/>
      <family val="2"/>
      <scheme val="minor"/>
    </font>
    <font>
      <sz val="10"/>
      <color theme="1"/>
      <name val="Calibri"/>
      <family val="2"/>
      <scheme val="minor"/>
    </font>
    <font>
      <u/>
      <sz val="11"/>
      <color theme="10"/>
      <name val="Calibri"/>
      <family val="2"/>
      <scheme val="minor"/>
    </font>
    <font>
      <i/>
      <sz val="10"/>
      <color theme="3"/>
      <name val="Calibri"/>
      <family val="2"/>
      <scheme val="minor"/>
    </font>
    <font>
      <i/>
      <sz val="11"/>
      <color theme="3"/>
      <name val="Calibri"/>
      <family val="2"/>
      <scheme val="minor"/>
    </font>
    <font>
      <b/>
      <sz val="10"/>
      <color theme="0"/>
      <name val="Calibri Light"/>
      <family val="2"/>
      <scheme val="major"/>
    </font>
    <font>
      <b/>
      <u/>
      <sz val="11"/>
      <color theme="1"/>
      <name val="Calibri"/>
      <family val="2"/>
      <scheme val="minor"/>
    </font>
    <font>
      <u/>
      <sz val="11"/>
      <color theme="1"/>
      <name val="Calibri"/>
      <family val="2"/>
      <scheme val="minor"/>
    </font>
    <font>
      <b/>
      <sz val="14"/>
      <color theme="7" tint="-0.249977111117893"/>
      <name val="Calibri"/>
      <family val="2"/>
      <scheme val="minor"/>
    </font>
    <font>
      <i/>
      <sz val="10"/>
      <color theme="1"/>
      <name val="Calibri"/>
      <family val="2"/>
      <scheme val="minor"/>
    </font>
    <font>
      <b/>
      <sz val="11"/>
      <name val="Calibri Light"/>
      <family val="2"/>
      <scheme val="major"/>
    </font>
    <font>
      <sz val="10"/>
      <color indexed="8"/>
      <name val="Calibri"/>
      <family val="2"/>
    </font>
    <font>
      <sz val="10"/>
      <color rgb="FF000000"/>
      <name val="Calibri"/>
      <family val="2"/>
    </font>
    <font>
      <b/>
      <sz val="10"/>
      <color indexed="8"/>
      <name val="Calibri"/>
      <family val="2"/>
    </font>
    <font>
      <b/>
      <sz val="11"/>
      <color indexed="8"/>
      <name val="Calibri"/>
      <family val="2"/>
    </font>
    <font>
      <sz val="11"/>
      <color indexed="8"/>
      <name val="Calibri"/>
      <family val="2"/>
    </font>
    <font>
      <b/>
      <sz val="18"/>
      <color theme="0"/>
      <name val="Marianne"/>
      <family val="3"/>
    </font>
    <font>
      <sz val="18"/>
      <color theme="0"/>
      <name val="Marianne"/>
      <family val="3"/>
    </font>
    <font>
      <b/>
      <sz val="9"/>
      <color indexed="8"/>
      <name val="Calibri"/>
      <family val="2"/>
    </font>
    <font>
      <i/>
      <sz val="9"/>
      <color indexed="8"/>
      <name val="Calibri"/>
      <family val="2"/>
    </font>
    <font>
      <sz val="9"/>
      <color indexed="8"/>
      <name val="Calibri"/>
      <family val="2"/>
    </font>
    <font>
      <b/>
      <i/>
      <sz val="10"/>
      <name val="Calibri"/>
      <family val="2"/>
      <scheme val="minor"/>
    </font>
    <font>
      <b/>
      <i/>
      <sz val="9"/>
      <color rgb="FFFF0000"/>
      <name val="Calibri"/>
      <family val="2"/>
      <scheme val="minor"/>
    </font>
    <font>
      <b/>
      <i/>
      <sz val="9"/>
      <color rgb="FF00B0F0"/>
      <name val="Calibri"/>
      <family val="2"/>
      <scheme val="minor"/>
    </font>
    <font>
      <sz val="10"/>
      <name val="Calibri"/>
      <family val="2"/>
    </font>
    <font>
      <b/>
      <i/>
      <sz val="10"/>
      <color rgb="FFFF0000"/>
      <name val="Calibri Light"/>
      <family val="2"/>
      <scheme val="major"/>
    </font>
    <font>
      <b/>
      <u/>
      <sz val="11"/>
      <name val="Calibri"/>
      <family val="2"/>
      <scheme val="minor"/>
    </font>
    <font>
      <i/>
      <sz val="9"/>
      <name val="Calibri"/>
      <family val="2"/>
      <scheme val="minor"/>
    </font>
    <font>
      <i/>
      <u/>
      <sz val="9"/>
      <name val="Calibri"/>
      <family val="2"/>
      <scheme val="minor"/>
    </font>
    <font>
      <b/>
      <sz val="11"/>
      <color theme="1"/>
      <name val="Marianne"/>
      <family val="3"/>
    </font>
    <font>
      <b/>
      <sz val="14"/>
      <color theme="0"/>
      <name val="Marianne"/>
      <family val="3"/>
    </font>
    <font>
      <sz val="11"/>
      <name val="Marianne"/>
      <family val="3"/>
    </font>
    <font>
      <i/>
      <sz val="11"/>
      <color theme="7" tint="-0.249977111117893"/>
      <name val="Calibri"/>
      <family val="2"/>
      <scheme val="minor"/>
    </font>
    <font>
      <sz val="12"/>
      <name val="Calibri"/>
      <family val="2"/>
      <scheme val="minor"/>
    </font>
    <font>
      <b/>
      <i/>
      <sz val="10"/>
      <color theme="3"/>
      <name val="Calibri"/>
      <family val="2"/>
      <scheme val="minor"/>
    </font>
    <font>
      <sz val="8"/>
      <name val="Calibri"/>
      <family val="2"/>
    </font>
    <font>
      <b/>
      <i/>
      <sz val="11"/>
      <color rgb="FFC00000"/>
      <name val="Calibri"/>
      <family val="2"/>
      <scheme val="minor"/>
    </font>
    <font>
      <sz val="11"/>
      <color theme="0"/>
      <name val="Calibri"/>
      <family val="2"/>
      <scheme val="minor"/>
    </font>
    <font>
      <sz val="11"/>
      <color theme="0"/>
      <name val="Calibri Light"/>
      <family val="2"/>
      <scheme val="major"/>
    </font>
    <font>
      <sz val="10"/>
      <color theme="0"/>
      <name val="Calibri"/>
      <family val="2"/>
    </font>
    <font>
      <sz val="10"/>
      <color theme="0"/>
      <name val="Calibri"/>
      <family val="2"/>
      <scheme val="minor"/>
    </font>
    <font>
      <b/>
      <i/>
      <sz val="10"/>
      <color theme="0"/>
      <name val="Calibri"/>
      <family val="2"/>
      <scheme val="minor"/>
    </font>
    <font>
      <sz val="11"/>
      <color rgb="FF00B050"/>
      <name val="Calibri"/>
      <family val="2"/>
      <scheme val="minor"/>
    </font>
    <font>
      <b/>
      <i/>
      <sz val="10"/>
      <color theme="1"/>
      <name val="Calibri"/>
      <family val="2"/>
      <scheme val="minor"/>
    </font>
    <font>
      <sz val="8"/>
      <color theme="1"/>
      <name val="Calibri"/>
      <family val="2"/>
    </font>
    <font>
      <b/>
      <sz val="22"/>
      <color theme="0"/>
      <name val="Calibri"/>
      <family val="2"/>
      <scheme val="minor"/>
    </font>
    <font>
      <sz val="16"/>
      <color theme="0"/>
      <name val="Calibri"/>
      <family val="2"/>
      <scheme val="minor"/>
    </font>
    <font>
      <sz val="20"/>
      <color theme="0"/>
      <name val="Calibri"/>
      <family val="2"/>
      <scheme val="minor"/>
    </font>
    <font>
      <sz val="9"/>
      <color theme="0"/>
      <name val="Calibri"/>
      <family val="2"/>
      <scheme val="minor"/>
    </font>
    <font>
      <sz val="10"/>
      <color theme="3"/>
      <name val="Calibri"/>
      <family val="2"/>
      <scheme val="minor"/>
    </font>
    <font>
      <b/>
      <sz val="14"/>
      <color theme="3"/>
      <name val="Calibri"/>
      <family val="2"/>
      <scheme val="minor"/>
    </font>
    <font>
      <sz val="12"/>
      <color theme="3"/>
      <name val="Calibri"/>
      <family val="2"/>
      <scheme val="minor"/>
    </font>
    <font>
      <b/>
      <sz val="12"/>
      <color theme="3"/>
      <name val="Calibri"/>
      <family val="2"/>
      <scheme val="minor"/>
    </font>
    <font>
      <sz val="10"/>
      <color rgb="FF002060"/>
      <name val="Calibri"/>
      <family val="2"/>
      <scheme val="minor"/>
    </font>
    <font>
      <sz val="10"/>
      <color theme="7" tint="-0.249977111117893"/>
      <name val="Calibri"/>
      <family val="2"/>
      <scheme val="minor"/>
    </font>
    <font>
      <sz val="12"/>
      <color theme="1"/>
      <name val="Calibri"/>
      <family val="2"/>
      <scheme val="minor"/>
    </font>
    <font>
      <sz val="12"/>
      <color theme="7" tint="-0.249977111117893"/>
      <name val="Calibri"/>
      <family val="2"/>
      <scheme val="minor"/>
    </font>
    <font>
      <sz val="14"/>
      <color theme="3"/>
      <name val="Calibri"/>
      <family val="2"/>
      <scheme val="minor"/>
    </font>
    <font>
      <sz val="14"/>
      <color theme="0"/>
      <name val="Calibri"/>
      <family val="2"/>
      <scheme val="minor"/>
    </font>
    <font>
      <vertAlign val="subscript"/>
      <sz val="12"/>
      <color theme="3"/>
      <name val="Calibri"/>
      <family val="2"/>
      <scheme val="minor"/>
    </font>
    <font>
      <sz val="9"/>
      <color indexed="81"/>
      <name val="Tahoma"/>
      <charset val="1"/>
    </font>
    <font>
      <b/>
      <sz val="9"/>
      <color indexed="81"/>
      <name val="Tahoma"/>
      <charset val="1"/>
    </font>
    <font>
      <sz val="9"/>
      <color rgb="FFFF0000"/>
      <name val="Calibri"/>
      <family val="2"/>
      <scheme val="minor"/>
    </font>
    <font>
      <b/>
      <sz val="9"/>
      <color rgb="FFFF0000"/>
      <name val="Calibri"/>
      <family val="2"/>
      <scheme val="minor"/>
    </font>
    <font>
      <sz val="16"/>
      <color rgb="FF000000"/>
      <name val="Marianne"/>
      <family val="3"/>
    </font>
    <font>
      <b/>
      <i/>
      <sz val="9"/>
      <color rgb="FF00B050"/>
      <name val="Marianne Light"/>
      <family val="3"/>
    </font>
    <font>
      <sz val="9"/>
      <color rgb="FF000000"/>
      <name val="Marianne Light"/>
      <family val="3"/>
    </font>
    <font>
      <sz val="13"/>
      <color rgb="FF000000"/>
      <name val="Marianne"/>
      <family val="3"/>
    </font>
    <font>
      <sz val="11"/>
      <color rgb="FF000000"/>
      <name val="Calibri"/>
      <family val="2"/>
      <scheme val="minor"/>
    </font>
    <font>
      <b/>
      <sz val="11"/>
      <color rgb="FF000000"/>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indexed="9"/>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D3DEF1"/>
        <bgColor indexed="64"/>
      </patternFill>
    </fill>
    <fill>
      <patternFill patternType="solid">
        <fgColor rgb="FFFFF7E1"/>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rgb="FFCCCCCC"/>
        <bgColor rgb="FFC0C0C0"/>
      </patternFill>
    </fill>
    <fill>
      <patternFill patternType="solid">
        <fgColor theme="0"/>
        <bgColor rgb="FFC0C0C0"/>
      </patternFill>
    </fill>
    <fill>
      <patternFill patternType="solid">
        <fgColor rgb="FFFFFF99"/>
        <bgColor rgb="FFC0C0C0"/>
      </patternFill>
    </fill>
    <fill>
      <patternFill patternType="solid">
        <fgColor theme="9" tint="0.79998168889431442"/>
        <bgColor rgb="FFC0C0C0"/>
      </patternFill>
    </fill>
    <fill>
      <patternFill patternType="solid">
        <fgColor theme="0" tint="-4.9989318521683403E-2"/>
        <bgColor indexed="64"/>
      </patternFill>
    </fill>
    <fill>
      <patternFill patternType="solid">
        <fgColor rgb="FFFFFF00"/>
        <bgColor indexed="64"/>
      </patternFill>
    </fill>
    <fill>
      <patternFill patternType="solid">
        <fgColor rgb="FFFFF5E7"/>
        <bgColor indexed="64"/>
      </patternFill>
    </fill>
    <fill>
      <patternFill patternType="solid">
        <fgColor rgb="FFFFCCCC"/>
        <bgColor indexed="64"/>
      </patternFill>
    </fill>
    <fill>
      <patternFill patternType="darkDown">
        <fgColor theme="0"/>
        <bgColor theme="8" tint="0.59996337778862885"/>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FF5E7"/>
        <bgColor rgb="FFC0C0C0"/>
      </patternFill>
    </fill>
  </fills>
  <borders count="149">
    <border>
      <left/>
      <right/>
      <top/>
      <bottom/>
      <diagonal/>
    </border>
    <border>
      <left style="medium">
        <color theme="8" tint="0.59999389629810485"/>
      </left>
      <right/>
      <top style="medium">
        <color theme="8" tint="0.59999389629810485"/>
      </top>
      <bottom style="medium">
        <color theme="8" tint="0.59999389629810485"/>
      </bottom>
      <diagonal/>
    </border>
    <border>
      <left/>
      <right/>
      <top style="medium">
        <color theme="8" tint="0.59999389629810485"/>
      </top>
      <bottom style="medium">
        <color theme="8" tint="0.59999389629810485"/>
      </bottom>
      <diagonal/>
    </border>
    <border>
      <left/>
      <right style="medium">
        <color theme="8" tint="0.59999389629810485"/>
      </right>
      <top style="medium">
        <color theme="8" tint="0.59999389629810485"/>
      </top>
      <bottom style="medium">
        <color theme="8" tint="0.59999389629810485"/>
      </bottom>
      <diagonal/>
    </border>
    <border>
      <left style="medium">
        <color theme="8" tint="0.59999389629810485"/>
      </left>
      <right/>
      <top style="medium">
        <color theme="8" tint="0.59999389629810485"/>
      </top>
      <bottom/>
      <diagonal/>
    </border>
    <border>
      <left/>
      <right/>
      <top style="medium">
        <color theme="8" tint="0.59999389629810485"/>
      </top>
      <bottom/>
      <diagonal/>
    </border>
    <border>
      <left/>
      <right style="medium">
        <color theme="8" tint="0.59999389629810485"/>
      </right>
      <top style="medium">
        <color theme="8" tint="0.59999389629810485"/>
      </top>
      <bottom/>
      <diagonal/>
    </border>
    <border>
      <left style="medium">
        <color theme="8" tint="0.59999389629810485"/>
      </left>
      <right/>
      <top/>
      <bottom/>
      <diagonal/>
    </border>
    <border>
      <left style="medium">
        <color theme="8" tint="0.59999389629810485"/>
      </left>
      <right/>
      <top/>
      <bottom style="medium">
        <color theme="8" tint="0.59999389629810485"/>
      </bottom>
      <diagonal/>
    </border>
    <border>
      <left/>
      <right/>
      <top/>
      <bottom style="medium">
        <color theme="8" tint="0.59999389629810485"/>
      </bottom>
      <diagonal/>
    </border>
    <border>
      <left style="thin">
        <color theme="8" tint="0.59999389629810485"/>
      </left>
      <right style="thin">
        <color theme="8" tint="0.59999389629810485"/>
      </right>
      <top/>
      <bottom style="thin">
        <color theme="8" tint="0.59999389629810485"/>
      </bottom>
      <diagonal/>
    </border>
    <border>
      <left style="thin">
        <color theme="8" tint="0.59999389629810485"/>
      </left>
      <right style="medium">
        <color theme="8" tint="0.59999389629810485"/>
      </right>
      <top/>
      <bottom style="thin">
        <color theme="8" tint="0.59999389629810485"/>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59999389629810485"/>
      </left>
      <right style="medium">
        <color theme="8" tint="0.59999389629810485"/>
      </right>
      <top style="thin">
        <color theme="8" tint="0.59999389629810485"/>
      </top>
      <bottom style="thin">
        <color theme="8" tint="0.59999389629810485"/>
      </bottom>
      <diagonal/>
    </border>
    <border>
      <left style="thin">
        <color theme="8" tint="0.59999389629810485"/>
      </left>
      <right style="thin">
        <color theme="8" tint="0.59999389629810485"/>
      </right>
      <top style="thin">
        <color theme="8" tint="0.59999389629810485"/>
      </top>
      <bottom/>
      <diagonal/>
    </border>
    <border>
      <left style="thin">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top style="thin">
        <color theme="8" tint="0.59999389629810485"/>
      </top>
      <bottom/>
      <diagonal/>
    </border>
    <border>
      <left/>
      <right/>
      <top style="thin">
        <color theme="8" tint="0.59999389629810485"/>
      </top>
      <bottom/>
      <diagonal/>
    </border>
    <border>
      <left style="thin">
        <color theme="8" tint="0.59999389629810485"/>
      </left>
      <right/>
      <top/>
      <bottom/>
      <diagonal/>
    </border>
    <border>
      <left style="thin">
        <color theme="8" tint="0.59999389629810485"/>
      </left>
      <right/>
      <top/>
      <bottom style="thin">
        <color theme="8" tint="0.59999389629810485"/>
      </bottom>
      <diagonal/>
    </border>
    <border>
      <left/>
      <right/>
      <top/>
      <bottom style="thin">
        <color theme="8" tint="0.59999389629810485"/>
      </bottom>
      <diagonal/>
    </border>
    <border>
      <left/>
      <right/>
      <top style="thin">
        <color theme="8" tint="0.59999389629810485"/>
      </top>
      <bottom style="thin">
        <color theme="8" tint="0.59999389629810485"/>
      </bottom>
      <diagonal/>
    </border>
    <border>
      <left/>
      <right style="thin">
        <color theme="8" tint="0.59999389629810485"/>
      </right>
      <top style="thin">
        <color theme="8" tint="0.59999389629810485"/>
      </top>
      <bottom style="thin">
        <color theme="8" tint="0.59999389629810485"/>
      </bottom>
      <diagonal/>
    </border>
    <border>
      <left style="thin">
        <color theme="8" tint="0.59999389629810485"/>
      </left>
      <right/>
      <top style="thin">
        <color theme="8" tint="0.59999389629810485"/>
      </top>
      <bottom style="thin">
        <color theme="8" tint="0.59999389629810485"/>
      </bottom>
      <diagonal/>
    </border>
    <border>
      <left/>
      <right style="thin">
        <color theme="8" tint="0.59999389629810485"/>
      </right>
      <top style="thin">
        <color theme="8" tint="0.59999389629810485"/>
      </top>
      <bottom style="medium">
        <color theme="8" tint="0.59999389629810485"/>
      </bottom>
      <diagonal/>
    </border>
    <border>
      <left style="thin">
        <color theme="8" tint="0.59999389629810485"/>
      </left>
      <right/>
      <top style="thin">
        <color theme="8" tint="0.59999389629810485"/>
      </top>
      <bottom style="medium">
        <color theme="8" tint="0.59999389629810485"/>
      </bottom>
      <diagonal/>
    </border>
    <border>
      <left/>
      <right/>
      <top style="thin">
        <color theme="8" tint="0.59999389629810485"/>
      </top>
      <bottom style="medium">
        <color theme="8" tint="0.59999389629810485"/>
      </bottom>
      <diagonal/>
    </border>
    <border>
      <left style="medium">
        <color theme="8" tint="0.59999389629810485"/>
      </left>
      <right style="medium">
        <color theme="8" tint="0.59999389629810485"/>
      </right>
      <top style="medium">
        <color theme="8" tint="0.59999389629810485"/>
      </top>
      <bottom/>
      <diagonal/>
    </border>
    <border>
      <left style="medium">
        <color theme="8" tint="0.59999389629810485"/>
      </left>
      <right/>
      <top style="medium">
        <color theme="8" tint="0.59999389629810485"/>
      </top>
      <bottom style="thin">
        <color theme="8" tint="0.59999389629810485"/>
      </bottom>
      <diagonal/>
    </border>
    <border>
      <left/>
      <right style="medium">
        <color theme="8" tint="0.59999389629810485"/>
      </right>
      <top style="medium">
        <color theme="8" tint="0.59999389629810485"/>
      </top>
      <bottom style="thin">
        <color theme="8" tint="0.59999389629810485"/>
      </bottom>
      <diagonal/>
    </border>
    <border>
      <left style="thin">
        <color theme="8" tint="0.59999389629810485"/>
      </left>
      <right/>
      <top style="medium">
        <color theme="8" tint="0.59999389629810485"/>
      </top>
      <bottom style="thin">
        <color theme="8" tint="0.59999389629810485"/>
      </bottom>
      <diagonal/>
    </border>
    <border>
      <left/>
      <right/>
      <top style="medium">
        <color theme="8" tint="0.59999389629810485"/>
      </top>
      <bottom style="thin">
        <color theme="8" tint="0.59999389629810485"/>
      </bottom>
      <diagonal/>
    </border>
    <border>
      <left/>
      <right style="thin">
        <color theme="8" tint="0.59999389629810485"/>
      </right>
      <top/>
      <bottom style="thin">
        <color theme="8" tint="0.59999389629810485"/>
      </bottom>
      <diagonal/>
    </border>
    <border>
      <left style="medium">
        <color theme="8" tint="0.59999389629810485"/>
      </left>
      <right style="medium">
        <color theme="8" tint="0.59999389629810485"/>
      </right>
      <top style="medium">
        <color theme="8" tint="0.59999389629810485"/>
      </top>
      <bottom style="medium">
        <color theme="8" tint="0.59999389629810485"/>
      </bottom>
      <diagonal/>
    </border>
    <border>
      <left style="thin">
        <color theme="8" tint="0.59999389629810485"/>
      </left>
      <right style="thin">
        <color theme="8" tint="0.59999389629810485"/>
      </right>
      <top style="thin">
        <color theme="8" tint="0.59999389629810485"/>
      </top>
      <bottom style="medium">
        <color theme="8" tint="0.59999389629810485"/>
      </bottom>
      <diagonal/>
    </border>
    <border>
      <left style="thin">
        <color theme="8" tint="0.59999389629810485"/>
      </left>
      <right style="medium">
        <color theme="8" tint="0.59999389629810485"/>
      </right>
      <top style="thin">
        <color theme="8" tint="0.59999389629810485"/>
      </top>
      <bottom style="medium">
        <color theme="8" tint="0.59999389629810485"/>
      </bottom>
      <diagonal/>
    </border>
    <border>
      <left/>
      <right/>
      <top/>
      <bottom style="double">
        <color theme="8" tint="0.59999389629810485"/>
      </bottom>
      <diagonal/>
    </border>
    <border>
      <left style="hair">
        <color auto="1"/>
      </left>
      <right style="hair">
        <color auto="1"/>
      </right>
      <top style="hair">
        <color auto="1"/>
      </top>
      <bottom style="hair">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hair">
        <color auto="1"/>
      </left>
      <right style="hair">
        <color auto="1"/>
      </right>
      <top style="hair">
        <color auto="1"/>
      </top>
      <bottom/>
      <diagonal/>
    </border>
    <border>
      <left style="dotted">
        <color auto="1"/>
      </left>
      <right/>
      <top/>
      <bottom style="dotted">
        <color auto="1"/>
      </bottom>
      <diagonal/>
    </border>
    <border>
      <left/>
      <right/>
      <top/>
      <bottom style="dotted">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theme="8" tint="0.59999389629810485"/>
      </right>
      <top/>
      <bottom/>
      <diagonal/>
    </border>
    <border>
      <left/>
      <right/>
      <top/>
      <bottom style="medium">
        <color theme="8" tint="0.39997558519241921"/>
      </bottom>
      <diagonal/>
    </border>
    <border>
      <left style="thin">
        <color theme="8" tint="0.59999389629810485"/>
      </left>
      <right style="thin">
        <color theme="8" tint="0.59999389629810485"/>
      </right>
      <top/>
      <bottom/>
      <diagonal/>
    </border>
    <border>
      <left style="thin">
        <color theme="8" tint="0.59999389629810485"/>
      </left>
      <right/>
      <top/>
      <bottom style="medium">
        <color theme="8" tint="0.59999389629810485"/>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right/>
      <top style="medium">
        <color theme="8"/>
      </top>
      <bottom style="medium">
        <color theme="8" tint="0.59999389629810485"/>
      </bottom>
      <diagonal/>
    </border>
    <border>
      <left style="thin">
        <color theme="8" tint="0.39997558519241921"/>
      </left>
      <right/>
      <top style="thin">
        <color theme="8" tint="0.39997558519241921"/>
      </top>
      <bottom/>
      <diagonal/>
    </border>
    <border>
      <left/>
      <right/>
      <top style="thin">
        <color theme="8" tint="0.39997558519241921"/>
      </top>
      <bottom/>
      <diagonal/>
    </border>
    <border>
      <left style="thin">
        <color theme="8" tint="0.39997558519241921"/>
      </left>
      <right/>
      <top/>
      <bottom/>
      <diagonal/>
    </border>
    <border>
      <left style="medium">
        <color theme="8" tint="0.59999389629810485"/>
      </left>
      <right/>
      <top style="medium">
        <color theme="8" tint="0.59999389629810485"/>
      </top>
      <bottom style="thin">
        <color theme="8" tint="0.39997558519241921"/>
      </bottom>
      <diagonal/>
    </border>
    <border>
      <left/>
      <right/>
      <top style="medium">
        <color theme="8" tint="0.59999389629810485"/>
      </top>
      <bottom style="thin">
        <color theme="8" tint="0.39997558519241921"/>
      </bottom>
      <diagonal/>
    </border>
    <border>
      <left/>
      <right style="thin">
        <color theme="8" tint="0.59999389629810485"/>
      </right>
      <top style="thin">
        <color theme="8" tint="0.59999389629810485"/>
      </top>
      <bottom/>
      <diagonal/>
    </border>
    <border>
      <left/>
      <right style="thin">
        <color theme="8" tint="0.59999389629810485"/>
      </right>
      <top/>
      <bottom/>
      <diagonal/>
    </border>
    <border>
      <left/>
      <right style="thin">
        <color theme="8" tint="0.59999389629810485"/>
      </right>
      <top/>
      <bottom style="medium">
        <color theme="8" tint="0.59999389629810485"/>
      </bottom>
      <diagonal/>
    </border>
    <border>
      <left style="thin">
        <color theme="8" tint="0.59999389629810485"/>
      </left>
      <right/>
      <top style="medium">
        <color theme="8" tint="0.59999389629810485"/>
      </top>
      <bottom style="medium">
        <color theme="8" tint="0.59999389629810485"/>
      </bottom>
      <diagonal/>
    </border>
    <border>
      <left style="medium">
        <color theme="8" tint="0.59999389629810485"/>
      </left>
      <right style="medium">
        <color theme="8" tint="0.59999389629810485"/>
      </right>
      <top/>
      <bottom style="thin">
        <color theme="8" tint="0.59999389629810485"/>
      </bottom>
      <diagonal/>
    </border>
    <border>
      <left style="medium">
        <color theme="8" tint="0.59999389629810485"/>
      </left>
      <right style="medium">
        <color theme="8" tint="0.59999389629810485"/>
      </right>
      <top style="thin">
        <color theme="8" tint="0.59999389629810485"/>
      </top>
      <bottom style="thin">
        <color theme="8" tint="0.59999389629810485"/>
      </bottom>
      <diagonal/>
    </border>
    <border>
      <left style="medium">
        <color theme="8" tint="0.59999389629810485"/>
      </left>
      <right style="medium">
        <color theme="8" tint="0.59999389629810485"/>
      </right>
      <top style="thin">
        <color theme="8" tint="0.59999389629810485"/>
      </top>
      <bottom/>
      <diagonal/>
    </border>
    <border>
      <left/>
      <right style="hair">
        <color theme="8" tint="0.59999389629810485"/>
      </right>
      <top/>
      <bottom style="medium">
        <color theme="8" tint="0.59999389629810485"/>
      </bottom>
      <diagonal/>
    </border>
    <border>
      <left/>
      <right style="medium">
        <color theme="8" tint="0.59999389629810485"/>
      </right>
      <top style="thin">
        <color theme="8" tint="0.59999389629810485"/>
      </top>
      <bottom style="thin">
        <color theme="8" tint="0.59999389629810485"/>
      </bottom>
      <diagonal/>
    </border>
    <border>
      <left style="medium">
        <color theme="8" tint="0.59999389629810485"/>
      </left>
      <right style="medium">
        <color theme="8" tint="0.59999389629810485"/>
      </right>
      <top style="medium">
        <color theme="8" tint="0.59999389629810485"/>
      </top>
      <bottom style="thin">
        <color theme="8" tint="0.59999389629810485"/>
      </bottom>
      <diagonal/>
    </border>
    <border>
      <left style="medium">
        <color theme="8" tint="0.59999389629810485"/>
      </left>
      <right style="medium">
        <color theme="8" tint="0.59999389629810485"/>
      </right>
      <top style="thin">
        <color theme="8" tint="0.59999389629810485"/>
      </top>
      <bottom style="medium">
        <color theme="8" tint="0.59999389629810485"/>
      </bottom>
      <diagonal/>
    </border>
    <border>
      <left style="thick">
        <color theme="8"/>
      </left>
      <right style="thick">
        <color theme="8"/>
      </right>
      <top style="thick">
        <color theme="8"/>
      </top>
      <bottom style="thick">
        <color theme="8"/>
      </bottom>
      <diagonal/>
    </border>
    <border>
      <left style="thick">
        <color theme="8"/>
      </left>
      <right style="thick">
        <color theme="8"/>
      </right>
      <top/>
      <bottom style="thick">
        <color theme="8"/>
      </bottom>
      <diagonal/>
    </border>
    <border>
      <left/>
      <right/>
      <top/>
      <bottom style="thick">
        <color theme="8" tint="0.39997558519241921"/>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right style="medium">
        <color theme="8" tint="0.59999389629810485"/>
      </right>
      <top/>
      <bottom/>
      <diagonal/>
    </border>
    <border>
      <left/>
      <right style="medium">
        <color theme="8" tint="0.59999389629810485"/>
      </right>
      <top/>
      <bottom style="medium">
        <color theme="8" tint="0.59999389629810485"/>
      </bottom>
      <diagonal/>
    </border>
    <border>
      <left style="medium">
        <color theme="8" tint="0.59999389629810485"/>
      </left>
      <right/>
      <top/>
      <bottom style="thin">
        <color theme="8" tint="0.59999389629810485"/>
      </bottom>
      <diagonal/>
    </border>
    <border>
      <left style="medium">
        <color theme="8" tint="0.59999389629810485"/>
      </left>
      <right style="thin">
        <color theme="8" tint="0.59999389629810485"/>
      </right>
      <top style="thin">
        <color theme="8" tint="0.59999389629810485"/>
      </top>
      <bottom style="thin">
        <color theme="8" tint="0.59999389629810485"/>
      </bottom>
      <diagonal/>
    </border>
    <border>
      <left/>
      <right style="medium">
        <color theme="8" tint="0.59999389629810485"/>
      </right>
      <top style="thin">
        <color theme="8" tint="0.59999389629810485"/>
      </top>
      <bottom/>
      <diagonal/>
    </border>
    <border>
      <left/>
      <right style="medium">
        <color theme="8" tint="0.59999389629810485"/>
      </right>
      <top/>
      <bottom style="thin">
        <color theme="8" tint="0.59999389629810485"/>
      </bottom>
      <diagonal/>
    </border>
    <border>
      <left style="medium">
        <color theme="8" tint="0.59999389629810485"/>
      </left>
      <right/>
      <top style="thin">
        <color theme="8" tint="0.59999389629810485"/>
      </top>
      <bottom/>
      <diagonal/>
    </border>
    <border>
      <left style="thin">
        <color theme="8" tint="0.59999389629810485"/>
      </left>
      <right style="medium">
        <color theme="8" tint="0.59999389629810485"/>
      </right>
      <top style="thin">
        <color theme="8" tint="0.59999389629810485"/>
      </top>
      <bottom/>
      <diagonal/>
    </border>
    <border>
      <left style="medium">
        <color theme="8" tint="0.59999389629810485"/>
      </left>
      <right style="thin">
        <color theme="8" tint="0.59999389629810485"/>
      </right>
      <top/>
      <bottom style="thin">
        <color theme="8" tint="0.59999389629810485"/>
      </bottom>
      <diagonal/>
    </border>
    <border>
      <left style="medium">
        <color theme="8" tint="0.59999389629810485"/>
      </left>
      <right style="thin">
        <color theme="8" tint="0.59999389629810485"/>
      </right>
      <top style="thin">
        <color theme="8" tint="0.59999389629810485"/>
      </top>
      <bottom/>
      <diagonal/>
    </border>
    <border>
      <left style="medium">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8" tint="0.59999389629810485"/>
      </right>
      <top style="medium">
        <color theme="8" tint="0.59999389629810485"/>
      </top>
      <bottom style="medium">
        <color theme="8" tint="0.59999389629810485"/>
      </bottom>
      <diagonal/>
    </border>
    <border>
      <left/>
      <right style="hair">
        <color indexed="64"/>
      </right>
      <top/>
      <bottom style="medium">
        <color theme="8" tint="0.59999389629810485"/>
      </bottom>
      <diagonal/>
    </border>
    <border>
      <left style="medium">
        <color theme="8" tint="0.59999389629810485"/>
      </left>
      <right style="thick">
        <color theme="8"/>
      </right>
      <top/>
      <bottom style="thick">
        <color theme="8"/>
      </bottom>
      <diagonal/>
    </border>
    <border>
      <left/>
      <right style="medium">
        <color theme="8" tint="0.59999389629810485"/>
      </right>
      <top/>
      <bottom style="thick">
        <color theme="8" tint="0.39997558519241921"/>
      </bottom>
      <diagonal/>
    </border>
    <border>
      <left style="medium">
        <color theme="8" tint="0.59999389629810485"/>
      </left>
      <right/>
      <top style="medium">
        <color theme="8"/>
      </top>
      <bottom style="medium">
        <color theme="8" tint="0.59999389629810485"/>
      </bottom>
      <diagonal/>
    </border>
    <border>
      <left/>
      <right style="medium">
        <color theme="8" tint="0.59999389629810485"/>
      </right>
      <top style="medium">
        <color theme="8"/>
      </top>
      <bottom style="medium">
        <color theme="8" tint="0.59999389629810485"/>
      </bottom>
      <diagonal/>
    </border>
    <border>
      <left style="medium">
        <color theme="8" tint="0.59999389629810485"/>
      </left>
      <right/>
      <top style="thin">
        <color theme="8" tint="0.59999389629810485"/>
      </top>
      <bottom style="thin">
        <color theme="8" tint="0.59999389629810485"/>
      </bottom>
      <diagonal/>
    </border>
    <border>
      <left style="medium">
        <color theme="8" tint="0.59999389629810485"/>
      </left>
      <right/>
      <top/>
      <bottom style="medium">
        <color theme="8" tint="0.39997558519241921"/>
      </bottom>
      <diagonal/>
    </border>
    <border>
      <left/>
      <right style="medium">
        <color theme="8" tint="0.59999389629810485"/>
      </right>
      <top/>
      <bottom style="medium">
        <color theme="8" tint="0.39997558519241921"/>
      </bottom>
      <diagonal/>
    </border>
    <border>
      <left style="medium">
        <color theme="8" tint="0.59999389629810485"/>
      </left>
      <right style="thick">
        <color theme="8"/>
      </right>
      <top style="thick">
        <color theme="8"/>
      </top>
      <bottom style="thick">
        <color theme="8"/>
      </bottom>
      <diagonal/>
    </border>
    <border>
      <left/>
      <right style="medium">
        <color theme="8" tint="0.59999389629810485"/>
      </right>
      <top style="medium">
        <color theme="8" tint="0.59999389629810485"/>
      </top>
      <bottom style="thin">
        <color theme="8" tint="0.39997558519241921"/>
      </bottom>
      <diagonal/>
    </border>
    <border>
      <left/>
      <right style="medium">
        <color theme="8" tint="0.59999389629810485"/>
      </right>
      <top style="thin">
        <color theme="8" tint="0.39997558519241921"/>
      </top>
      <bottom/>
      <diagonal/>
    </border>
    <border>
      <left style="medium">
        <color theme="8" tint="0.59999389629810485"/>
      </left>
      <right/>
      <top style="thin">
        <color theme="8" tint="0.59999389629810485"/>
      </top>
      <bottom style="medium">
        <color theme="8" tint="0.59999389629810485"/>
      </bottom>
      <diagonal/>
    </border>
    <border>
      <left style="medium">
        <color theme="8" tint="0.59999389629810485"/>
      </left>
      <right style="thin">
        <color theme="8" tint="0.59999389629810485"/>
      </right>
      <top style="thin">
        <color theme="8" tint="0.59999389629810485"/>
      </top>
      <bottom style="medium">
        <color theme="8" tint="0.59999389629810485"/>
      </bottom>
      <diagonal/>
    </border>
    <border>
      <left style="medium">
        <color theme="8" tint="0.59999389629810485"/>
      </left>
      <right style="thin">
        <color theme="8" tint="0.59999389629810485"/>
      </right>
      <top/>
      <bottom/>
      <diagonal/>
    </border>
    <border>
      <left style="thin">
        <color theme="7"/>
      </left>
      <right style="thin">
        <color theme="7"/>
      </right>
      <top style="thin">
        <color theme="7"/>
      </top>
      <bottom style="thin">
        <color theme="7"/>
      </bottom>
      <diagonal/>
    </border>
    <border>
      <left style="medium">
        <color theme="7"/>
      </left>
      <right style="thin">
        <color theme="7"/>
      </right>
      <top style="thin">
        <color theme="7"/>
      </top>
      <bottom style="thin">
        <color theme="7"/>
      </bottom>
      <diagonal/>
    </border>
    <border>
      <left style="medium">
        <color theme="7"/>
      </left>
      <right/>
      <top style="thin">
        <color theme="7"/>
      </top>
      <bottom/>
      <diagonal/>
    </border>
    <border>
      <left/>
      <right style="thin">
        <color theme="7"/>
      </right>
      <top style="thin">
        <color theme="7"/>
      </top>
      <bottom/>
      <diagonal/>
    </border>
    <border>
      <left/>
      <right style="thin">
        <color theme="7"/>
      </right>
      <top/>
      <bottom/>
      <diagonal/>
    </border>
    <border>
      <left style="medium">
        <color theme="7"/>
      </left>
      <right/>
      <top/>
      <bottom style="thin">
        <color theme="7"/>
      </bottom>
      <diagonal/>
    </border>
    <border>
      <left/>
      <right style="thin">
        <color theme="7"/>
      </right>
      <top/>
      <bottom style="thin">
        <color theme="7"/>
      </bottom>
      <diagonal/>
    </border>
    <border>
      <left style="thin">
        <color theme="7"/>
      </left>
      <right/>
      <top/>
      <bottom/>
      <diagonal/>
    </border>
    <border>
      <left style="thin">
        <color theme="8" tint="0.59999389629810485"/>
      </left>
      <right/>
      <top style="thin">
        <color theme="8" tint="0.59999389629810485"/>
      </top>
      <bottom style="thin">
        <color theme="8" tint="0.39997558519241921"/>
      </bottom>
      <diagonal/>
    </border>
    <border>
      <left/>
      <right/>
      <top style="thin">
        <color theme="8" tint="0.59999389629810485"/>
      </top>
      <bottom style="thin">
        <color theme="8" tint="0.39997558519241921"/>
      </bottom>
      <diagonal/>
    </border>
    <border>
      <left/>
      <right style="medium">
        <color theme="8" tint="0.59999389629810485"/>
      </right>
      <top style="thin">
        <color theme="8" tint="0.59999389629810485"/>
      </top>
      <bottom style="thin">
        <color theme="8" tint="0.39997558519241921"/>
      </bottom>
      <diagonal/>
    </border>
    <border>
      <left/>
      <right/>
      <top style="medium">
        <color theme="8" tint="0.39997558519241921"/>
      </top>
      <bottom/>
      <diagonal/>
    </border>
    <border>
      <left style="medium">
        <color theme="8" tint="0.59999389629810485"/>
      </left>
      <right/>
      <top style="medium">
        <color theme="8" tint="0.59999389629810485"/>
      </top>
      <bottom style="medium">
        <color theme="8"/>
      </bottom>
      <diagonal/>
    </border>
    <border>
      <left/>
      <right/>
      <top style="medium">
        <color theme="8" tint="0.59999389629810485"/>
      </top>
      <bottom style="medium">
        <color theme="8"/>
      </bottom>
      <diagonal/>
    </border>
    <border>
      <left/>
      <right style="medium">
        <color theme="8" tint="0.59999389629810485"/>
      </right>
      <top style="medium">
        <color theme="8" tint="0.59999389629810485"/>
      </top>
      <bottom style="medium">
        <color theme="8"/>
      </bottom>
      <diagonal/>
    </border>
    <border>
      <left style="thin">
        <color theme="8" tint="0.39997558519241921"/>
      </left>
      <right/>
      <top style="thin">
        <color theme="8" tint="0.39997558519241921"/>
      </top>
      <bottom style="thin">
        <color theme="8" tint="0.39997558519241921"/>
      </bottom>
      <diagonal/>
    </border>
    <border>
      <left style="thin">
        <color indexed="64"/>
      </left>
      <right style="thin">
        <color indexed="64"/>
      </right>
      <top style="thin">
        <color indexed="64"/>
      </top>
      <bottom style="thin">
        <color indexed="64"/>
      </bottom>
      <diagonal/>
    </border>
    <border>
      <left style="thin">
        <color theme="8" tint="0.39997558519241921"/>
      </left>
      <right style="thin">
        <color theme="8" tint="0.39997558519241921"/>
      </right>
      <top style="thin">
        <color theme="8" tint="0.39997558519241921"/>
      </top>
      <bottom/>
      <diagonal/>
    </border>
    <border>
      <left/>
      <right style="medium">
        <color theme="4" tint="0.39994506668294322"/>
      </right>
      <top/>
      <bottom/>
      <diagonal/>
    </border>
    <border>
      <left style="medium">
        <color theme="8" tint="0.59999389629810485"/>
      </left>
      <right/>
      <top style="thick">
        <color theme="8"/>
      </top>
      <bottom style="thick">
        <color theme="8"/>
      </bottom>
      <diagonal/>
    </border>
    <border>
      <left/>
      <right style="thick">
        <color theme="8"/>
      </right>
      <top style="thick">
        <color theme="8"/>
      </top>
      <bottom style="thick">
        <color theme="8"/>
      </bottom>
      <diagonal/>
    </border>
    <border>
      <left style="dotted">
        <color auto="1"/>
      </left>
      <right/>
      <top/>
      <bottom/>
      <diagonal/>
    </border>
    <border>
      <left/>
      <right style="dotted">
        <color auto="1"/>
      </right>
      <top/>
      <bottom/>
      <diagonal/>
    </border>
    <border>
      <left/>
      <right style="dotted">
        <color auto="1"/>
      </right>
      <top/>
      <bottom style="dotted">
        <color auto="1"/>
      </bottom>
      <diagonal/>
    </border>
    <border>
      <left/>
      <right/>
      <top/>
      <bottom style="hair">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medium">
        <color indexed="64"/>
      </left>
      <right/>
      <top style="medium">
        <color indexed="64"/>
      </top>
      <bottom style="medium">
        <color theme="8" tint="0.39997558519241921"/>
      </bottom>
      <diagonal/>
    </border>
    <border>
      <left/>
      <right/>
      <top style="medium">
        <color indexed="64"/>
      </top>
      <bottom style="medium">
        <color theme="8" tint="0.39997558519241921"/>
      </bottom>
      <diagonal/>
    </border>
    <border>
      <left/>
      <right style="medium">
        <color indexed="64"/>
      </right>
      <top style="medium">
        <color indexed="64"/>
      </top>
      <bottom style="medium">
        <color theme="8" tint="0.39997558519241921"/>
      </bottom>
      <diagonal/>
    </border>
    <border>
      <left style="medium">
        <color indexed="64"/>
      </left>
      <right/>
      <top/>
      <bottom/>
      <diagonal/>
    </border>
    <border>
      <left style="medium">
        <color theme="8" tint="0.59999389629810485"/>
      </left>
      <right style="medium">
        <color indexed="64"/>
      </right>
      <top/>
      <bottom/>
      <diagonal/>
    </border>
    <border>
      <left style="medium">
        <color indexed="64"/>
      </left>
      <right/>
      <top/>
      <bottom style="medium">
        <color theme="8" tint="0.59999389629810485"/>
      </bottom>
      <diagonal/>
    </border>
    <border>
      <left style="medium">
        <color indexed="64"/>
      </left>
      <right/>
      <top style="medium">
        <color theme="8" tint="0.59999389629810485"/>
      </top>
      <bottom/>
      <diagonal/>
    </border>
    <border>
      <left style="medium">
        <color indexed="64"/>
      </left>
      <right/>
      <top/>
      <bottom style="medium">
        <color indexed="64"/>
      </bottom>
      <diagonal/>
    </border>
    <border>
      <left/>
      <right/>
      <top/>
      <bottom style="medium">
        <color indexed="64"/>
      </bottom>
      <diagonal/>
    </border>
    <border>
      <left/>
      <right style="medium">
        <color theme="8" tint="0.59999389629810485"/>
      </right>
      <top/>
      <bottom style="medium">
        <color indexed="64"/>
      </bottom>
      <diagonal/>
    </border>
    <border>
      <left style="medium">
        <color theme="8" tint="0.59999389629810485"/>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6">
    <xf numFmtId="0" fontId="0" fillId="0" borderId="0"/>
    <xf numFmtId="0" fontId="1" fillId="0" borderId="0"/>
    <xf numFmtId="9" fontId="7" fillId="0" borderId="0" applyFont="0" applyFill="0" applyBorder="0" applyAlignment="0" applyProtection="0"/>
    <xf numFmtId="0" fontId="61" fillId="0" borderId="0" applyNumberFormat="0" applyFill="0" applyBorder="0" applyAlignment="0" applyProtection="0"/>
    <xf numFmtId="44" fontId="7" fillId="0" borderId="0" applyFont="0" applyFill="0" applyBorder="0" applyAlignment="0" applyProtection="0"/>
    <xf numFmtId="43" fontId="7" fillId="0" borderId="0" applyFont="0" applyFill="0" applyBorder="0" applyAlignment="0" applyProtection="0"/>
  </cellStyleXfs>
  <cellXfs count="663">
    <xf numFmtId="0" fontId="0" fillId="0" borderId="0" xfId="0"/>
    <xf numFmtId="0" fontId="15" fillId="0" borderId="0" xfId="0" applyFont="1"/>
    <xf numFmtId="0" fontId="16" fillId="0" borderId="0" xfId="0" applyFont="1"/>
    <xf numFmtId="0" fontId="0" fillId="0" borderId="0" xfId="0" quotePrefix="1"/>
    <xf numFmtId="0" fontId="0" fillId="2" borderId="0" xfId="0" applyFill="1"/>
    <xf numFmtId="17" fontId="26" fillId="2" borderId="12" xfId="0" applyNumberFormat="1" applyFont="1" applyFill="1" applyBorder="1"/>
    <xf numFmtId="0" fontId="26" fillId="2" borderId="12" xfId="0" applyFont="1" applyFill="1" applyBorder="1" applyAlignment="1">
      <alignment horizontal="right"/>
    </xf>
    <xf numFmtId="17" fontId="26" fillId="2" borderId="12" xfId="0" applyNumberFormat="1" applyFont="1" applyFill="1" applyBorder="1" applyAlignment="1">
      <alignment vertical="center"/>
    </xf>
    <xf numFmtId="0" fontId="6" fillId="7" borderId="10" xfId="0" applyFont="1" applyFill="1" applyBorder="1"/>
    <xf numFmtId="0" fontId="6" fillId="7" borderId="12" xfId="0" applyFont="1" applyFill="1" applyBorder="1"/>
    <xf numFmtId="0" fontId="2" fillId="0" borderId="0" xfId="0" applyFont="1"/>
    <xf numFmtId="0" fontId="38" fillId="0" borderId="0" xfId="0" applyFont="1"/>
    <xf numFmtId="0" fontId="39" fillId="0" borderId="0" xfId="0" applyFont="1"/>
    <xf numFmtId="0" fontId="9" fillId="0" borderId="12" xfId="0" applyFont="1" applyBorder="1" applyAlignment="1">
      <alignment vertical="center"/>
    </xf>
    <xf numFmtId="0" fontId="9" fillId="5" borderId="12" xfId="0" applyFont="1" applyFill="1" applyBorder="1" applyAlignment="1">
      <alignment vertical="center"/>
    </xf>
    <xf numFmtId="9" fontId="8" fillId="0" borderId="12" xfId="2" applyFont="1" applyFill="1" applyBorder="1" applyAlignment="1">
      <alignment horizontal="center"/>
    </xf>
    <xf numFmtId="0" fontId="11" fillId="2" borderId="22" xfId="0" applyFont="1" applyFill="1" applyBorder="1"/>
    <xf numFmtId="165" fontId="11" fillId="2" borderId="22" xfId="0" applyNumberFormat="1" applyFont="1" applyFill="1" applyBorder="1"/>
    <xf numFmtId="0" fontId="12" fillId="2" borderId="22" xfId="0" applyFont="1" applyFill="1" applyBorder="1"/>
    <xf numFmtId="9" fontId="8" fillId="6" borderId="13" xfId="2" applyFont="1" applyFill="1" applyBorder="1" applyAlignment="1">
      <alignment horizontal="center"/>
    </xf>
    <xf numFmtId="164" fontId="8" fillId="0" borderId="34" xfId="0" applyNumberFormat="1" applyFont="1" applyBorder="1" applyAlignment="1">
      <alignment horizontal="center"/>
    </xf>
    <xf numFmtId="164" fontId="8" fillId="6" borderId="35" xfId="0" applyNumberFormat="1" applyFont="1" applyFill="1" applyBorder="1" applyAlignment="1">
      <alignment horizontal="center"/>
    </xf>
    <xf numFmtId="0" fontId="26" fillId="0" borderId="0" xfId="0" applyFont="1"/>
    <xf numFmtId="0" fontId="0" fillId="5" borderId="0" xfId="0" applyFill="1"/>
    <xf numFmtId="0" fontId="0" fillId="5" borderId="36" xfId="0" applyFill="1" applyBorder="1"/>
    <xf numFmtId="0" fontId="0" fillId="5" borderId="17" xfId="0" applyFill="1" applyBorder="1"/>
    <xf numFmtId="0" fontId="2" fillId="5" borderId="0" xfId="0" applyFont="1" applyFill="1"/>
    <xf numFmtId="0" fontId="26" fillId="0" borderId="23" xfId="0" applyFont="1" applyBorder="1"/>
    <xf numFmtId="0" fontId="26" fillId="0" borderId="16" xfId="0" applyFont="1" applyBorder="1"/>
    <xf numFmtId="0" fontId="11" fillId="2" borderId="0" xfId="0" applyFont="1" applyFill="1"/>
    <xf numFmtId="0" fontId="11" fillId="2" borderId="0" xfId="0" applyFont="1" applyFill="1" applyAlignment="1">
      <alignment horizontal="center"/>
    </xf>
    <xf numFmtId="0" fontId="3" fillId="2" borderId="0" xfId="0" applyFont="1" applyFill="1" applyAlignment="1">
      <alignment horizontal="center" vertical="center" wrapText="1"/>
    </xf>
    <xf numFmtId="0" fontId="0" fillId="2" borderId="0" xfId="0" applyFill="1" applyAlignment="1">
      <alignment horizontal="center"/>
    </xf>
    <xf numFmtId="0" fontId="0" fillId="0" borderId="0" xfId="0" applyAlignment="1">
      <alignment horizontal="left" vertical="top"/>
    </xf>
    <xf numFmtId="0" fontId="51" fillId="2" borderId="0" xfId="0" applyFont="1" applyFill="1"/>
    <xf numFmtId="0" fontId="54" fillId="2" borderId="0" xfId="0" applyFont="1" applyFill="1" applyAlignment="1">
      <alignment vertical="center"/>
    </xf>
    <xf numFmtId="0" fontId="55" fillId="14" borderId="37" xfId="0" applyFont="1" applyFill="1" applyBorder="1" applyAlignment="1">
      <alignment horizontal="center" vertical="center" wrapText="1"/>
    </xf>
    <xf numFmtId="0" fontId="57" fillId="14" borderId="37" xfId="0" applyFont="1" applyFill="1" applyBorder="1" applyAlignment="1">
      <alignment horizontal="center" vertical="center" wrapText="1"/>
    </xf>
    <xf numFmtId="0" fontId="58" fillId="14" borderId="37" xfId="0" applyFont="1" applyFill="1" applyBorder="1" applyAlignment="1">
      <alignment horizontal="center" vertical="center" wrapText="1"/>
    </xf>
    <xf numFmtId="0" fontId="45" fillId="14" borderId="37" xfId="0" applyFont="1" applyFill="1" applyBorder="1" applyAlignment="1">
      <alignment horizontal="center" vertical="center" wrapText="1"/>
    </xf>
    <xf numFmtId="0" fontId="0" fillId="2" borderId="42" xfId="0" applyFill="1" applyBorder="1"/>
    <xf numFmtId="0" fontId="0" fillId="2" borderId="43" xfId="0" applyFill="1" applyBorder="1"/>
    <xf numFmtId="164" fontId="58" fillId="15" borderId="0" xfId="0" applyNumberFormat="1" applyFont="1" applyFill="1" applyAlignment="1">
      <alignment horizontal="center" vertical="center" wrapText="1"/>
    </xf>
    <xf numFmtId="2" fontId="46" fillId="15" borderId="0" xfId="0" applyNumberFormat="1" applyFont="1" applyFill="1" applyAlignment="1">
      <alignment horizontal="center" vertical="center" wrapText="1"/>
    </xf>
    <xf numFmtId="2" fontId="46" fillId="17" borderId="37" xfId="0" applyNumberFormat="1" applyFont="1" applyFill="1" applyBorder="1" applyAlignment="1">
      <alignment horizontal="center" vertical="center" wrapText="1"/>
    </xf>
    <xf numFmtId="0" fontId="61" fillId="0" borderId="0" xfId="3"/>
    <xf numFmtId="0" fontId="3" fillId="2" borderId="7" xfId="0" applyFont="1" applyFill="1" applyBorder="1"/>
    <xf numFmtId="0" fontId="3" fillId="2" borderId="46" xfId="0" applyFont="1" applyFill="1" applyBorder="1"/>
    <xf numFmtId="0" fontId="3" fillId="2" borderId="17" xfId="0" applyFont="1" applyFill="1" applyBorder="1" applyAlignment="1">
      <alignment vertical="top" wrapText="1"/>
    </xf>
    <xf numFmtId="0" fontId="3" fillId="2" borderId="0" xfId="0" applyFont="1" applyFill="1" applyAlignment="1">
      <alignment vertical="top" wrapText="1"/>
    </xf>
    <xf numFmtId="0" fontId="0" fillId="2" borderId="0" xfId="0" applyFill="1" applyAlignment="1">
      <alignment vertical="center"/>
    </xf>
    <xf numFmtId="0" fontId="10" fillId="2" borderId="0" xfId="0" applyFont="1" applyFill="1" applyAlignment="1">
      <alignment vertical="center"/>
    </xf>
    <xf numFmtId="0" fontId="3" fillId="9" borderId="5" xfId="0" applyFont="1" applyFill="1" applyBorder="1" applyAlignment="1">
      <alignment vertical="top"/>
    </xf>
    <xf numFmtId="0" fontId="3" fillId="9" borderId="0" xfId="0" applyFont="1" applyFill="1" applyAlignment="1">
      <alignment vertical="top"/>
    </xf>
    <xf numFmtId="0" fontId="28" fillId="8" borderId="5" xfId="0" applyFont="1" applyFill="1" applyBorder="1" applyAlignment="1">
      <alignment vertical="center"/>
    </xf>
    <xf numFmtId="0" fontId="28" fillId="8" borderId="6" xfId="0" applyFont="1" applyFill="1" applyBorder="1" applyAlignment="1">
      <alignment vertical="center"/>
    </xf>
    <xf numFmtId="0" fontId="28" fillId="8" borderId="27" xfId="0" applyFont="1" applyFill="1" applyBorder="1" applyAlignment="1">
      <alignment horizontal="center" vertical="center"/>
    </xf>
    <xf numFmtId="0" fontId="0" fillId="18" borderId="0" xfId="0" applyFill="1"/>
    <xf numFmtId="0" fontId="0" fillId="18" borderId="50" xfId="0" applyFill="1" applyBorder="1"/>
    <xf numFmtId="0" fontId="0" fillId="18" borderId="51" xfId="0" applyFill="1" applyBorder="1"/>
    <xf numFmtId="0" fontId="32" fillId="18" borderId="52" xfId="0" applyFont="1" applyFill="1" applyBorder="1"/>
    <xf numFmtId="0" fontId="0" fillId="18" borderId="53" xfId="0" applyFill="1" applyBorder="1"/>
    <xf numFmtId="0" fontId="0" fillId="18" borderId="54" xfId="0" applyFill="1" applyBorder="1"/>
    <xf numFmtId="0" fontId="53" fillId="18" borderId="50" xfId="0" applyFont="1" applyFill="1" applyBorder="1"/>
    <xf numFmtId="170" fontId="0" fillId="0" borderId="23" xfId="0" applyNumberFormat="1" applyBorder="1" applyAlignment="1">
      <alignment horizontal="center" vertical="center" wrapText="1"/>
    </xf>
    <xf numFmtId="0" fontId="9" fillId="0" borderId="23" xfId="0" applyFont="1" applyBorder="1" applyAlignment="1">
      <alignment vertical="center"/>
    </xf>
    <xf numFmtId="0" fontId="9" fillId="0" borderId="16" xfId="0" applyFont="1" applyBorder="1" applyAlignment="1">
      <alignment vertical="center"/>
    </xf>
    <xf numFmtId="0" fontId="49" fillId="5" borderId="0" xfId="0" applyFont="1" applyFill="1" applyAlignment="1">
      <alignment vertical="center"/>
    </xf>
    <xf numFmtId="0" fontId="2" fillId="5" borderId="0" xfId="0" applyFont="1" applyFill="1" applyAlignment="1">
      <alignment vertical="center"/>
    </xf>
    <xf numFmtId="0" fontId="14" fillId="5" borderId="0" xfId="0" applyFont="1" applyFill="1" applyAlignment="1">
      <alignment vertical="center"/>
    </xf>
    <xf numFmtId="0" fontId="33" fillId="5" borderId="0" xfId="0" applyFont="1" applyFill="1" applyAlignment="1">
      <alignment vertical="center"/>
    </xf>
    <xf numFmtId="0" fontId="47" fillId="5" borderId="0" xfId="0" applyFont="1" applyFill="1" applyAlignment="1">
      <alignment vertical="center"/>
    </xf>
    <xf numFmtId="0" fontId="11" fillId="5" borderId="0" xfId="0" applyFont="1" applyFill="1" applyAlignment="1">
      <alignment vertical="center"/>
    </xf>
    <xf numFmtId="0" fontId="70" fillId="0" borderId="12" xfId="0" applyFont="1" applyBorder="1"/>
    <xf numFmtId="0" fontId="70" fillId="0" borderId="23" xfId="0" applyFont="1" applyBorder="1"/>
    <xf numFmtId="0" fontId="11" fillId="5" borderId="0" xfId="0" applyFont="1" applyFill="1"/>
    <xf numFmtId="0" fontId="2" fillId="5" borderId="60" xfId="0" applyFont="1" applyFill="1" applyBorder="1"/>
    <xf numFmtId="1" fontId="70" fillId="6" borderId="12" xfId="0" applyNumberFormat="1" applyFont="1" applyFill="1" applyBorder="1" applyAlignment="1">
      <alignment horizontal="center"/>
    </xf>
    <xf numFmtId="0" fontId="33" fillId="5" borderId="0" xfId="0" applyFont="1" applyFill="1"/>
    <xf numFmtId="0" fontId="40" fillId="5" borderId="0" xfId="0" applyFont="1" applyFill="1" applyAlignment="1">
      <alignment horizontal="left"/>
    </xf>
    <xf numFmtId="164" fontId="70" fillId="5" borderId="12" xfId="0" applyNumberFormat="1" applyFont="1" applyFill="1" applyBorder="1" applyAlignment="1">
      <alignment horizontal="center"/>
    </xf>
    <xf numFmtId="0" fontId="41" fillId="8" borderId="48" xfId="0" applyFont="1" applyFill="1" applyBorder="1" applyAlignment="1">
      <alignment horizontal="center" vertical="center"/>
    </xf>
    <xf numFmtId="0" fontId="26" fillId="0" borderId="23" xfId="0" applyFont="1" applyBorder="1" applyAlignment="1">
      <alignment horizontal="center"/>
    </xf>
    <xf numFmtId="0" fontId="52" fillId="8" borderId="10" xfId="0" applyFont="1" applyFill="1" applyBorder="1" applyAlignment="1">
      <alignment horizontal="center" vertical="center"/>
    </xf>
    <xf numFmtId="0" fontId="3" fillId="2" borderId="0" xfId="0" applyFont="1" applyFill="1" applyAlignment="1">
      <alignment vertical="top"/>
    </xf>
    <xf numFmtId="0" fontId="34" fillId="10" borderId="21" xfId="0" applyFont="1" applyFill="1" applyBorder="1" applyAlignment="1">
      <alignment vertical="center"/>
    </xf>
    <xf numFmtId="0" fontId="34" fillId="10" borderId="22" xfId="0" applyFont="1" applyFill="1" applyBorder="1" applyAlignment="1">
      <alignment vertical="center"/>
    </xf>
    <xf numFmtId="0" fontId="34" fillId="10" borderId="26" xfId="0" applyFont="1" applyFill="1" applyBorder="1" applyAlignment="1">
      <alignment vertical="center"/>
    </xf>
    <xf numFmtId="0" fontId="34" fillId="10" borderId="24" xfId="0" applyFont="1" applyFill="1" applyBorder="1" applyAlignment="1">
      <alignment vertical="center"/>
    </xf>
    <xf numFmtId="0" fontId="34" fillId="10" borderId="2" xfId="0" applyFont="1" applyFill="1" applyBorder="1" applyAlignment="1">
      <alignment vertical="center"/>
    </xf>
    <xf numFmtId="0" fontId="42" fillId="5" borderId="1" xfId="0" applyFont="1" applyFill="1" applyBorder="1" applyAlignment="1">
      <alignment horizontal="center" vertical="center" wrapText="1"/>
    </xf>
    <xf numFmtId="167" fontId="3" fillId="5" borderId="33" xfId="0" applyNumberFormat="1" applyFont="1" applyFill="1" applyBorder="1" applyAlignment="1">
      <alignment horizontal="center"/>
    </xf>
    <xf numFmtId="168" fontId="3" fillId="5" borderId="22" xfId="0" applyNumberFormat="1" applyFont="1" applyFill="1" applyBorder="1" applyAlignment="1">
      <alignment vertical="top" wrapText="1"/>
    </xf>
    <xf numFmtId="168" fontId="3" fillId="5" borderId="64" xfId="0" applyNumberFormat="1" applyFont="1" applyFill="1" applyBorder="1" applyAlignment="1">
      <alignment vertical="top" wrapText="1"/>
    </xf>
    <xf numFmtId="167" fontId="3" fillId="13" borderId="33" xfId="0" applyNumberFormat="1" applyFont="1" applyFill="1" applyBorder="1" applyAlignment="1">
      <alignment horizontal="center"/>
    </xf>
    <xf numFmtId="167" fontId="26" fillId="5" borderId="68" xfId="0" applyNumberFormat="1" applyFont="1" applyFill="1" applyBorder="1" applyAlignment="1">
      <alignment horizontal="center"/>
    </xf>
    <xf numFmtId="167" fontId="26" fillId="0" borderId="69" xfId="0" applyNumberFormat="1" applyFont="1" applyBorder="1" applyAlignment="1">
      <alignment horizontal="center"/>
    </xf>
    <xf numFmtId="167" fontId="26" fillId="0" borderId="70" xfId="0" applyNumberFormat="1" applyFont="1" applyBorder="1" applyAlignment="1">
      <alignment horizontal="center"/>
    </xf>
    <xf numFmtId="0" fontId="49" fillId="12" borderId="0" xfId="0" applyFont="1" applyFill="1"/>
    <xf numFmtId="0" fontId="11" fillId="12" borderId="0" xfId="0" applyFont="1" applyFill="1"/>
    <xf numFmtId="0" fontId="22" fillId="2" borderId="4" xfId="0" applyFont="1" applyFill="1" applyBorder="1"/>
    <xf numFmtId="0" fontId="3" fillId="2" borderId="5" xfId="0" applyFont="1" applyFill="1" applyBorder="1"/>
    <xf numFmtId="0" fontId="3" fillId="2" borderId="8" xfId="0" applyFont="1" applyFill="1" applyBorder="1"/>
    <xf numFmtId="0" fontId="3" fillId="2" borderId="71" xfId="0" applyFont="1" applyFill="1" applyBorder="1"/>
    <xf numFmtId="0" fontId="27" fillId="4" borderId="2" xfId="0" applyFont="1" applyFill="1" applyBorder="1" applyAlignment="1">
      <alignment horizontal="center" vertical="center"/>
    </xf>
    <xf numFmtId="0" fontId="49" fillId="5" borderId="4" xfId="0" applyFont="1" applyFill="1" applyBorder="1" applyAlignment="1">
      <alignment vertical="center"/>
    </xf>
    <xf numFmtId="0" fontId="2" fillId="5" borderId="5" xfId="0" applyFont="1" applyFill="1" applyBorder="1" applyAlignment="1">
      <alignment vertical="center"/>
    </xf>
    <xf numFmtId="0" fontId="49" fillId="5" borderId="7" xfId="0" applyFont="1" applyFill="1" applyBorder="1" applyAlignment="1">
      <alignment vertical="center"/>
    </xf>
    <xf numFmtId="0" fontId="33" fillId="5" borderId="9" xfId="0" applyFont="1" applyFill="1" applyBorder="1" applyAlignment="1">
      <alignment vertical="center"/>
    </xf>
    <xf numFmtId="0" fontId="2" fillId="5" borderId="9" xfId="0" applyFont="1" applyFill="1" applyBorder="1" applyAlignment="1">
      <alignment vertical="center"/>
    </xf>
    <xf numFmtId="0" fontId="9" fillId="5" borderId="74" xfId="0" applyFont="1" applyFill="1" applyBorder="1" applyAlignment="1">
      <alignment vertical="center"/>
    </xf>
    <xf numFmtId="0" fontId="9" fillId="5" borderId="69" xfId="0" applyFont="1" applyFill="1" applyBorder="1" applyAlignment="1">
      <alignment vertical="center"/>
    </xf>
    <xf numFmtId="0" fontId="64" fillId="8" borderId="27" xfId="0" applyFont="1" applyFill="1" applyBorder="1" applyAlignment="1">
      <alignment horizontal="center" vertical="center"/>
    </xf>
    <xf numFmtId="0" fontId="41" fillId="8" borderId="27" xfId="0" applyFont="1" applyFill="1" applyBorder="1" applyAlignment="1">
      <alignment horizontal="center" vertical="center"/>
    </xf>
    <xf numFmtId="0" fontId="64" fillId="8" borderId="31" xfId="0" applyFont="1" applyFill="1" applyBorder="1" applyAlignment="1">
      <alignment vertical="center"/>
    </xf>
    <xf numFmtId="0" fontId="64" fillId="8" borderId="29" xfId="0" applyFont="1" applyFill="1" applyBorder="1" applyAlignment="1">
      <alignment vertical="center"/>
    </xf>
    <xf numFmtId="0" fontId="64" fillId="8" borderId="4" xfId="0" applyFont="1" applyFill="1" applyBorder="1" applyAlignment="1">
      <alignment vertical="center"/>
    </xf>
    <xf numFmtId="0" fontId="64" fillId="8" borderId="73" xfId="0" applyFont="1" applyFill="1" applyBorder="1" applyAlignment="1">
      <alignment horizontal="center"/>
    </xf>
    <xf numFmtId="0" fontId="64" fillId="8" borderId="5" xfId="0" applyFont="1" applyFill="1" applyBorder="1" applyAlignment="1">
      <alignment vertical="center"/>
    </xf>
    <xf numFmtId="0" fontId="64" fillId="8" borderId="6" xfId="0" applyFont="1" applyFill="1" applyBorder="1" applyAlignment="1">
      <alignment horizontal="center" vertical="center"/>
    </xf>
    <xf numFmtId="0" fontId="64" fillId="8" borderId="28" xfId="0" applyFont="1" applyFill="1" applyBorder="1" applyAlignment="1">
      <alignment horizontal="center"/>
    </xf>
    <xf numFmtId="0" fontId="64" fillId="8" borderId="27" xfId="0" applyFont="1" applyFill="1" applyBorder="1" applyAlignment="1">
      <alignment horizontal="center"/>
    </xf>
    <xf numFmtId="0" fontId="64" fillId="8" borderId="33" xfId="0" applyFont="1" applyFill="1" applyBorder="1" applyAlignment="1">
      <alignment horizontal="center" vertical="center"/>
    </xf>
    <xf numFmtId="0" fontId="68" fillId="2" borderId="0" xfId="0" applyFont="1" applyFill="1"/>
    <xf numFmtId="0" fontId="11" fillId="8" borderId="0" xfId="0" applyFont="1" applyFill="1" applyAlignment="1">
      <alignment horizontal="center"/>
    </xf>
    <xf numFmtId="0" fontId="3" fillId="5" borderId="0" xfId="0" applyFont="1" applyFill="1" applyAlignment="1">
      <alignment vertical="top"/>
    </xf>
    <xf numFmtId="0" fontId="3" fillId="5" borderId="0" xfId="0" applyFont="1" applyFill="1" applyAlignment="1">
      <alignment horizontal="center" vertical="top"/>
    </xf>
    <xf numFmtId="0" fontId="0" fillId="8" borderId="77" xfId="0" applyFill="1" applyBorder="1"/>
    <xf numFmtId="0" fontId="8" fillId="8" borderId="77" xfId="0" applyFont="1" applyFill="1" applyBorder="1"/>
    <xf numFmtId="0" fontId="11" fillId="8" borderId="77" xfId="0" applyFont="1" applyFill="1" applyBorder="1"/>
    <xf numFmtId="0" fontId="50" fillId="8" borderId="77" xfId="0" applyFont="1" applyFill="1" applyBorder="1"/>
    <xf numFmtId="0" fontId="46" fillId="8" borderId="77" xfId="0" applyFont="1" applyFill="1" applyBorder="1"/>
    <xf numFmtId="166" fontId="70" fillId="20" borderId="12" xfId="0" applyNumberFormat="1" applyFont="1" applyFill="1" applyBorder="1"/>
    <xf numFmtId="0" fontId="70" fillId="20" borderId="12" xfId="0" applyFont="1" applyFill="1" applyBorder="1"/>
    <xf numFmtId="0" fontId="71" fillId="20" borderId="23" xfId="0" applyFont="1" applyFill="1" applyBorder="1"/>
    <xf numFmtId="0" fontId="9" fillId="20" borderId="23" xfId="0" applyFont="1" applyFill="1" applyBorder="1" applyAlignment="1">
      <alignment vertical="center"/>
    </xf>
    <xf numFmtId="166" fontId="8" fillId="20" borderId="12" xfId="0" applyNumberFormat="1" applyFont="1" applyFill="1" applyBorder="1"/>
    <xf numFmtId="0" fontId="50" fillId="20" borderId="76" xfId="0" applyFont="1" applyFill="1" applyBorder="1"/>
    <xf numFmtId="0" fontId="26" fillId="20" borderId="12" xfId="0" applyFont="1" applyFill="1" applyBorder="1" applyAlignment="1">
      <alignment vertical="center"/>
    </xf>
    <xf numFmtId="1" fontId="72" fillId="20" borderId="12" xfId="0" applyNumberFormat="1" applyFont="1" applyFill="1" applyBorder="1" applyAlignment="1">
      <alignment horizontal="center"/>
    </xf>
    <xf numFmtId="1" fontId="70" fillId="20" borderId="12" xfId="0" applyNumberFormat="1" applyFont="1" applyFill="1" applyBorder="1" applyAlignment="1">
      <alignment horizontal="center"/>
    </xf>
    <xf numFmtId="164" fontId="8" fillId="20" borderId="13" xfId="2" applyNumberFormat="1" applyFont="1" applyFill="1" applyBorder="1" applyAlignment="1">
      <alignment horizontal="center"/>
    </xf>
    <xf numFmtId="0" fontId="3" fillId="20" borderId="12" xfId="0" applyFont="1" applyFill="1" applyBorder="1" applyAlignment="1">
      <alignment horizontal="center"/>
    </xf>
    <xf numFmtId="0" fontId="3" fillId="20" borderId="14" xfId="0" applyFont="1" applyFill="1" applyBorder="1" applyAlignment="1">
      <alignment horizontal="center"/>
    </xf>
    <xf numFmtId="0" fontId="9" fillId="5" borderId="21" xfId="0" applyFont="1" applyFill="1" applyBorder="1" applyAlignment="1">
      <alignment vertical="center"/>
    </xf>
    <xf numFmtId="164" fontId="8" fillId="5" borderId="10" xfId="0" applyNumberFormat="1" applyFont="1" applyFill="1" applyBorder="1" applyAlignment="1">
      <alignment horizontal="center"/>
    </xf>
    <xf numFmtId="164" fontId="8" fillId="5" borderId="11" xfId="0" applyNumberFormat="1" applyFont="1" applyFill="1" applyBorder="1" applyAlignment="1">
      <alignment horizontal="center"/>
    </xf>
    <xf numFmtId="164" fontId="8" fillId="5" borderId="12" xfId="0" applyNumberFormat="1" applyFont="1" applyFill="1" applyBorder="1" applyAlignment="1">
      <alignment horizontal="center"/>
    </xf>
    <xf numFmtId="164" fontId="8" fillId="5" borderId="13" xfId="0" applyNumberFormat="1" applyFont="1" applyFill="1" applyBorder="1" applyAlignment="1">
      <alignment horizontal="center"/>
    </xf>
    <xf numFmtId="1" fontId="70" fillId="5" borderId="12" xfId="0" applyNumberFormat="1" applyFont="1" applyFill="1" applyBorder="1" applyAlignment="1">
      <alignment horizontal="center"/>
    </xf>
    <xf numFmtId="0" fontId="64" fillId="8" borderId="3" xfId="0" applyFont="1" applyFill="1" applyBorder="1" applyAlignment="1">
      <alignment horizontal="center" vertical="center"/>
    </xf>
    <xf numFmtId="0" fontId="52" fillId="8" borderId="48" xfId="0" applyFont="1" applyFill="1" applyBorder="1" applyAlignment="1">
      <alignment horizontal="center" vertical="center"/>
    </xf>
    <xf numFmtId="0" fontId="25" fillId="10" borderId="17" xfId="0" applyFont="1" applyFill="1" applyBorder="1" applyAlignment="1">
      <alignment horizontal="right" vertical="center"/>
    </xf>
    <xf numFmtId="0" fontId="25" fillId="10" borderId="64" xfId="0" applyFont="1" applyFill="1" applyBorder="1" applyAlignment="1">
      <alignment horizontal="right" vertical="center"/>
    </xf>
    <xf numFmtId="0" fontId="82" fillId="5" borderId="61" xfId="0" applyFont="1" applyFill="1" applyBorder="1" applyAlignment="1">
      <alignment vertical="center"/>
    </xf>
    <xf numFmtId="0" fontId="81" fillId="5" borderId="61" xfId="0" applyFont="1" applyFill="1" applyBorder="1" applyAlignment="1">
      <alignment vertical="center"/>
    </xf>
    <xf numFmtId="164" fontId="83" fillId="2" borderId="14" xfId="0" applyNumberFormat="1" applyFont="1" applyFill="1" applyBorder="1" applyAlignment="1">
      <alignment horizontal="center"/>
    </xf>
    <xf numFmtId="0" fontId="64" fillId="5" borderId="5" xfId="0" applyFont="1" applyFill="1" applyBorder="1" applyAlignment="1">
      <alignment vertical="center"/>
    </xf>
    <xf numFmtId="0" fontId="64" fillId="5" borderId="0" xfId="0" applyFont="1" applyFill="1" applyAlignment="1">
      <alignment vertical="center"/>
    </xf>
    <xf numFmtId="0" fontId="84" fillId="5" borderId="0" xfId="0" applyFont="1" applyFill="1" applyAlignment="1">
      <alignment vertical="center"/>
    </xf>
    <xf numFmtId="0" fontId="0" fillId="21" borderId="0" xfId="0" applyFill="1"/>
    <xf numFmtId="0" fontId="70" fillId="0" borderId="16" xfId="0" applyFont="1" applyBorder="1"/>
    <xf numFmtId="0" fontId="31" fillId="8" borderId="9" xfId="0" applyFont="1" applyFill="1" applyBorder="1" applyAlignment="1">
      <alignment vertical="center"/>
    </xf>
    <xf numFmtId="0" fontId="75" fillId="8" borderId="4" xfId="0" applyFont="1" applyFill="1" applyBorder="1" applyAlignment="1">
      <alignment horizontal="left" vertical="center"/>
    </xf>
    <xf numFmtId="0" fontId="18" fillId="8" borderId="5" xfId="0" applyFont="1" applyFill="1" applyBorder="1"/>
    <xf numFmtId="0" fontId="76" fillId="8" borderId="5" xfId="0" applyFont="1" applyFill="1" applyBorder="1" applyAlignment="1">
      <alignment horizontal="left" vertical="center"/>
    </xf>
    <xf numFmtId="0" fontId="19" fillId="8" borderId="5" xfId="0" applyFont="1" applyFill="1" applyBorder="1"/>
    <xf numFmtId="0" fontId="20" fillId="8" borderId="6" xfId="0" applyFont="1" applyFill="1" applyBorder="1"/>
    <xf numFmtId="0" fontId="0" fillId="2" borderId="6" xfId="0" applyFill="1" applyBorder="1"/>
    <xf numFmtId="0" fontId="29" fillId="0" borderId="11" xfId="0" applyFont="1" applyBorder="1"/>
    <xf numFmtId="0" fontId="29" fillId="0" borderId="13" xfId="0" applyFont="1" applyBorder="1"/>
    <xf numFmtId="0" fontId="29" fillId="0" borderId="86" xfId="0" applyFont="1" applyBorder="1"/>
    <xf numFmtId="0" fontId="3" fillId="5" borderId="7" xfId="0" applyFont="1" applyFill="1" applyBorder="1" applyAlignment="1">
      <alignment vertical="center"/>
    </xf>
    <xf numFmtId="0" fontId="3" fillId="5" borderId="79" xfId="0" applyFont="1" applyFill="1" applyBorder="1" applyAlignment="1">
      <alignment vertical="center"/>
    </xf>
    <xf numFmtId="0" fontId="3" fillId="5" borderId="7" xfId="0" applyFont="1" applyFill="1" applyBorder="1"/>
    <xf numFmtId="0" fontId="3" fillId="5" borderId="79" xfId="0" applyFont="1" applyFill="1" applyBorder="1" applyAlignment="1">
      <alignment vertical="center" wrapText="1"/>
    </xf>
    <xf numFmtId="0" fontId="3" fillId="5" borderId="8" xfId="0" applyFont="1" applyFill="1" applyBorder="1" applyAlignment="1">
      <alignment vertical="center" wrapText="1"/>
    </xf>
    <xf numFmtId="0" fontId="3" fillId="2" borderId="9" xfId="0" applyFont="1" applyFill="1" applyBorder="1" applyAlignment="1">
      <alignment vertical="center" wrapText="1"/>
    </xf>
    <xf numFmtId="0" fontId="3" fillId="5" borderId="80" xfId="0" applyFont="1" applyFill="1" applyBorder="1" applyAlignment="1">
      <alignment vertical="center" wrapText="1"/>
    </xf>
    <xf numFmtId="0" fontId="50" fillId="2" borderId="92" xfId="0" applyFont="1" applyFill="1" applyBorder="1"/>
    <xf numFmtId="0" fontId="46" fillId="8" borderId="93" xfId="0" applyFont="1" applyFill="1" applyBorder="1"/>
    <xf numFmtId="0" fontId="28" fillId="8" borderId="4" xfId="0" applyFont="1" applyFill="1" applyBorder="1" applyAlignment="1">
      <alignment vertical="center"/>
    </xf>
    <xf numFmtId="0" fontId="2" fillId="5" borderId="79" xfId="0" applyFont="1" applyFill="1" applyBorder="1" applyAlignment="1">
      <alignment vertical="center"/>
    </xf>
    <xf numFmtId="0" fontId="11" fillId="5" borderId="79" xfId="0" applyFont="1" applyFill="1" applyBorder="1" applyAlignment="1">
      <alignment vertical="center"/>
    </xf>
    <xf numFmtId="0" fontId="11" fillId="5" borderId="79" xfId="0" applyFont="1" applyFill="1" applyBorder="1"/>
    <xf numFmtId="0" fontId="2" fillId="5" borderId="79" xfId="0" applyFont="1" applyFill="1" applyBorder="1"/>
    <xf numFmtId="0" fontId="3" fillId="5" borderId="7" xfId="0" applyFont="1" applyFill="1" applyBorder="1" applyAlignment="1">
      <alignment vertical="top"/>
    </xf>
    <xf numFmtId="0" fontId="3" fillId="5" borderId="79" xfId="0" applyFont="1" applyFill="1" applyBorder="1" applyAlignment="1">
      <alignment horizontal="center" vertical="top"/>
    </xf>
    <xf numFmtId="0" fontId="68" fillId="5" borderId="9" xfId="0" applyFont="1" applyFill="1" applyBorder="1"/>
    <xf numFmtId="0" fontId="68" fillId="5" borderId="80" xfId="0" applyFont="1" applyFill="1" applyBorder="1"/>
    <xf numFmtId="0" fontId="11" fillId="8" borderId="93" xfId="0" applyFont="1" applyFill="1" applyBorder="1"/>
    <xf numFmtId="0" fontId="2" fillId="5" borderId="101" xfId="0" applyFont="1" applyFill="1" applyBorder="1"/>
    <xf numFmtId="0" fontId="49" fillId="5" borderId="79" xfId="0" applyFont="1" applyFill="1" applyBorder="1" applyAlignment="1">
      <alignment vertical="center"/>
    </xf>
    <xf numFmtId="0" fontId="3" fillId="5" borderId="79" xfId="0" applyFont="1" applyFill="1" applyBorder="1" applyAlignment="1">
      <alignment vertical="top"/>
    </xf>
    <xf numFmtId="0" fontId="11" fillId="5" borderId="9" xfId="0" applyFont="1" applyFill="1" applyBorder="1" applyAlignment="1">
      <alignment horizontal="center"/>
    </xf>
    <xf numFmtId="0" fontId="11" fillId="5" borderId="80" xfId="0" applyFont="1" applyFill="1" applyBorder="1" applyAlignment="1">
      <alignment horizontal="center"/>
    </xf>
    <xf numFmtId="0" fontId="2" fillId="5" borderId="80" xfId="0" applyFont="1" applyFill="1" applyBorder="1" applyAlignment="1">
      <alignment vertical="center"/>
    </xf>
    <xf numFmtId="0" fontId="2" fillId="5" borderId="6" xfId="0" applyFont="1" applyFill="1" applyBorder="1" applyAlignment="1">
      <alignment vertical="center"/>
    </xf>
    <xf numFmtId="0" fontId="9" fillId="5" borderId="26" xfId="0" applyFont="1" applyFill="1" applyBorder="1" applyAlignment="1">
      <alignment vertical="center"/>
    </xf>
    <xf numFmtId="0" fontId="49" fillId="5" borderId="8" xfId="0" applyFont="1" applyFill="1" applyBorder="1" applyAlignment="1">
      <alignment vertical="center"/>
    </xf>
    <xf numFmtId="0" fontId="14" fillId="5" borderId="9" xfId="0" applyFont="1" applyFill="1" applyBorder="1" applyAlignment="1">
      <alignment vertical="center"/>
    </xf>
    <xf numFmtId="0" fontId="14" fillId="5" borderId="80" xfId="0" applyFont="1" applyFill="1" applyBorder="1" applyAlignment="1">
      <alignment vertical="center"/>
    </xf>
    <xf numFmtId="0" fontId="11" fillId="8" borderId="79" xfId="0" applyFont="1" applyFill="1" applyBorder="1" applyAlignment="1">
      <alignment horizontal="center"/>
    </xf>
    <xf numFmtId="0" fontId="33" fillId="5" borderId="79" xfId="0" applyFont="1" applyFill="1" applyBorder="1"/>
    <xf numFmtId="0" fontId="40" fillId="5" borderId="79" xfId="0" applyFont="1" applyFill="1" applyBorder="1" applyAlignment="1">
      <alignment horizontal="left"/>
    </xf>
    <xf numFmtId="0" fontId="25" fillId="10" borderId="96" xfId="0" applyFont="1" applyFill="1" applyBorder="1" applyAlignment="1">
      <alignment vertical="center"/>
    </xf>
    <xf numFmtId="0" fontId="3" fillId="5" borderId="8" xfId="0" applyFont="1" applyFill="1" applyBorder="1" applyAlignment="1">
      <alignment vertical="top"/>
    </xf>
    <xf numFmtId="0" fontId="3" fillId="5" borderId="9" xfId="0" applyFont="1" applyFill="1" applyBorder="1" applyAlignment="1">
      <alignment vertical="top"/>
    </xf>
    <xf numFmtId="0" fontId="3" fillId="5" borderId="80" xfId="0" applyFont="1" applyFill="1" applyBorder="1" applyAlignment="1">
      <alignment vertical="top"/>
    </xf>
    <xf numFmtId="0" fontId="31" fillId="8" borderId="8" xfId="0" applyFont="1" applyFill="1" applyBorder="1" applyAlignment="1">
      <alignment vertical="center"/>
    </xf>
    <xf numFmtId="0" fontId="31" fillId="8" borderId="80" xfId="0" applyFont="1" applyFill="1" applyBorder="1" applyAlignment="1">
      <alignment vertical="center"/>
    </xf>
    <xf numFmtId="0" fontId="64" fillId="8" borderId="28" xfId="0" applyFont="1" applyFill="1" applyBorder="1" applyAlignment="1">
      <alignment vertical="center"/>
    </xf>
    <xf numFmtId="0" fontId="64" fillId="5" borderId="6" xfId="0" applyFont="1" applyFill="1" applyBorder="1" applyAlignment="1">
      <alignment vertical="center"/>
    </xf>
    <xf numFmtId="0" fontId="64" fillId="5" borderId="79" xfId="0" applyFont="1" applyFill="1" applyBorder="1" applyAlignment="1">
      <alignment vertical="center"/>
    </xf>
    <xf numFmtId="0" fontId="25" fillId="10" borderId="85" xfId="0" applyFont="1" applyFill="1" applyBorder="1" applyAlignment="1">
      <alignment horizontal="right" vertical="center"/>
    </xf>
    <xf numFmtId="1" fontId="70" fillId="5" borderId="34" xfId="0" applyNumberFormat="1" applyFont="1" applyFill="1" applyBorder="1" applyAlignment="1">
      <alignment horizontal="center"/>
    </xf>
    <xf numFmtId="0" fontId="64" fillId="5" borderId="9" xfId="0" applyFont="1" applyFill="1" applyBorder="1" applyAlignment="1">
      <alignment vertical="center"/>
    </xf>
    <xf numFmtId="0" fontId="64" fillId="5" borderId="80" xfId="0" applyFont="1" applyFill="1" applyBorder="1" applyAlignment="1">
      <alignment vertical="center"/>
    </xf>
    <xf numFmtId="0" fontId="11" fillId="12" borderId="79" xfId="0" applyFont="1" applyFill="1" applyBorder="1"/>
    <xf numFmtId="0" fontId="11" fillId="2" borderId="24" xfId="0" applyFont="1" applyFill="1" applyBorder="1"/>
    <xf numFmtId="0" fontId="49" fillId="12" borderId="9" xfId="0" applyFont="1" applyFill="1" applyBorder="1"/>
    <xf numFmtId="0" fontId="11" fillId="12" borderId="9" xfId="0" applyFont="1" applyFill="1" applyBorder="1"/>
    <xf numFmtId="0" fontId="11" fillId="12" borderId="80" xfId="0" applyFont="1" applyFill="1" applyBorder="1"/>
    <xf numFmtId="0" fontId="25" fillId="10" borderId="102" xfId="0" applyFont="1" applyFill="1" applyBorder="1" applyAlignment="1">
      <alignment vertical="center"/>
    </xf>
    <xf numFmtId="0" fontId="25" fillId="10" borderId="1" xfId="0" applyFont="1" applyFill="1" applyBorder="1" applyAlignment="1">
      <alignment vertical="center"/>
    </xf>
    <xf numFmtId="0" fontId="0" fillId="2" borderId="7" xfId="0" applyFill="1" applyBorder="1"/>
    <xf numFmtId="0" fontId="0" fillId="2" borderId="79" xfId="0" applyFill="1" applyBorder="1"/>
    <xf numFmtId="0" fontId="0" fillId="2" borderId="8" xfId="0" applyFill="1" applyBorder="1"/>
    <xf numFmtId="0" fontId="0" fillId="2" borderId="9" xfId="0" applyFill="1" applyBorder="1"/>
    <xf numFmtId="0" fontId="0" fillId="2" borderId="80" xfId="0" applyFill="1" applyBorder="1"/>
    <xf numFmtId="0" fontId="3" fillId="2" borderId="83" xfId="0" applyFont="1" applyFill="1" applyBorder="1" applyAlignment="1">
      <alignment vertical="top" wrapText="1"/>
    </xf>
    <xf numFmtId="0" fontId="3" fillId="2" borderId="79" xfId="0" applyFont="1" applyFill="1" applyBorder="1" applyAlignment="1">
      <alignment vertical="top" wrapText="1"/>
    </xf>
    <xf numFmtId="0" fontId="90" fillId="2" borderId="7" xfId="0" applyFont="1" applyFill="1" applyBorder="1"/>
    <xf numFmtId="0" fontId="90" fillId="2" borderId="0" xfId="0" applyFont="1" applyFill="1"/>
    <xf numFmtId="0" fontId="90" fillId="2" borderId="0" xfId="3" applyFont="1" applyFill="1" applyBorder="1"/>
    <xf numFmtId="0" fontId="90" fillId="0" borderId="79" xfId="3" applyFont="1" applyBorder="1"/>
    <xf numFmtId="0" fontId="0" fillId="19" borderId="0" xfId="0" quotePrefix="1" applyFill="1"/>
    <xf numFmtId="0" fontId="85" fillId="21" borderId="0" xfId="0" quotePrefix="1" applyFont="1" applyFill="1"/>
    <xf numFmtId="0" fontId="0" fillId="19" borderId="51" xfId="0" quotePrefix="1" applyFill="1" applyBorder="1"/>
    <xf numFmtId="0" fontId="0" fillId="21" borderId="51" xfId="0" applyFill="1" applyBorder="1"/>
    <xf numFmtId="0" fontId="80" fillId="18" borderId="0" xfId="0" applyFont="1" applyFill="1"/>
    <xf numFmtId="0" fontId="86" fillId="18" borderId="0" xfId="0" applyFont="1" applyFill="1"/>
    <xf numFmtId="0" fontId="63" fillId="2" borderId="18" xfId="0" applyFont="1" applyFill="1" applyBorder="1" applyAlignment="1">
      <alignment vertical="center"/>
    </xf>
    <xf numFmtId="0" fontId="63" fillId="2" borderId="0" xfId="0" applyFont="1" applyFill="1" applyAlignment="1">
      <alignment vertical="center"/>
    </xf>
    <xf numFmtId="0" fontId="63" fillId="2" borderId="79" xfId="0" applyFont="1" applyFill="1" applyBorder="1" applyAlignment="1">
      <alignment vertical="center"/>
    </xf>
    <xf numFmtId="0" fontId="63" fillId="2" borderId="19" xfId="0" applyFont="1" applyFill="1" applyBorder="1" applyAlignment="1">
      <alignment vertical="center"/>
    </xf>
    <xf numFmtId="0" fontId="63" fillId="2" borderId="20" xfId="0" applyFont="1" applyFill="1" applyBorder="1" applyAlignment="1">
      <alignment vertical="center"/>
    </xf>
    <xf numFmtId="0" fontId="63" fillId="2" borderId="84" xfId="0" applyFont="1" applyFill="1" applyBorder="1" applyAlignment="1">
      <alignment vertical="center"/>
    </xf>
    <xf numFmtId="0" fontId="63" fillId="2" borderId="113" xfId="0" applyFont="1" applyFill="1" applyBorder="1" applyAlignment="1">
      <alignment vertical="center"/>
    </xf>
    <xf numFmtId="0" fontId="63" fillId="2" borderId="114" xfId="0" applyFont="1" applyFill="1" applyBorder="1" applyAlignment="1">
      <alignment vertical="center"/>
    </xf>
    <xf numFmtId="0" fontId="63" fillId="2" borderId="115" xfId="0" applyFont="1" applyFill="1" applyBorder="1" applyAlignment="1">
      <alignment vertical="center"/>
    </xf>
    <xf numFmtId="0" fontId="33" fillId="5" borderId="0" xfId="0" quotePrefix="1" applyFont="1" applyFill="1" applyAlignment="1">
      <alignment vertical="center"/>
    </xf>
    <xf numFmtId="0" fontId="93" fillId="5" borderId="0" xfId="0" applyFont="1" applyFill="1" applyAlignment="1">
      <alignment vertical="center"/>
    </xf>
    <xf numFmtId="0" fontId="70" fillId="20" borderId="14" xfId="0" applyFont="1" applyFill="1" applyBorder="1"/>
    <xf numFmtId="0" fontId="70" fillId="0" borderId="18" xfId="0" applyFont="1" applyBorder="1"/>
    <xf numFmtId="0" fontId="60" fillId="20" borderId="78" xfId="0" applyFont="1" applyFill="1" applyBorder="1"/>
    <xf numFmtId="0" fontId="60" fillId="20" borderId="48" xfId="0" applyFont="1" applyFill="1" applyBorder="1"/>
    <xf numFmtId="164" fontId="77" fillId="2" borderId="12" xfId="0" applyNumberFormat="1" applyFont="1" applyFill="1" applyBorder="1" applyAlignment="1">
      <alignment horizontal="center"/>
    </xf>
    <xf numFmtId="0" fontId="94" fillId="20" borderId="22" xfId="0" applyFont="1" applyFill="1" applyBorder="1"/>
    <xf numFmtId="0" fontId="71" fillId="0" borderId="120" xfId="0" applyFont="1" applyBorder="1"/>
    <xf numFmtId="0" fontId="70" fillId="0" borderId="120" xfId="0" applyFont="1" applyBorder="1"/>
    <xf numFmtId="0" fontId="81" fillId="5" borderId="0" xfId="0" applyFont="1" applyFill="1" applyAlignment="1">
      <alignment vertical="center"/>
    </xf>
    <xf numFmtId="0" fontId="70" fillId="20" borderId="23" xfId="0" applyFont="1" applyFill="1" applyBorder="1"/>
    <xf numFmtId="0" fontId="70" fillId="20" borderId="16" xfId="0" applyFont="1" applyFill="1" applyBorder="1"/>
    <xf numFmtId="0" fontId="17" fillId="0" borderId="0" xfId="0" applyFont="1" applyAlignment="1">
      <alignment horizontal="left" vertical="top"/>
    </xf>
    <xf numFmtId="0" fontId="29" fillId="0" borderId="0" xfId="0" applyFont="1"/>
    <xf numFmtId="0" fontId="29" fillId="3" borderId="10" xfId="0" applyFont="1" applyFill="1" applyBorder="1"/>
    <xf numFmtId="0" fontId="29" fillId="3" borderId="12" xfId="0" applyFont="1" applyFill="1" applyBorder="1"/>
    <xf numFmtId="0" fontId="29" fillId="3" borderId="14" xfId="0" applyFont="1" applyFill="1" applyBorder="1"/>
    <xf numFmtId="0" fontId="13" fillId="5" borderId="0" xfId="0" applyFont="1" applyFill="1" applyAlignment="1">
      <alignment vertical="center"/>
    </xf>
    <xf numFmtId="0" fontId="49" fillId="5" borderId="0" xfId="0" applyFont="1" applyFill="1"/>
    <xf numFmtId="0" fontId="2" fillId="18" borderId="50" xfId="0" applyFont="1" applyFill="1" applyBorder="1"/>
    <xf numFmtId="167" fontId="3" fillId="2" borderId="33" xfId="0" applyNumberFormat="1" applyFont="1" applyFill="1" applyBorder="1" applyAlignment="1">
      <alignment horizontal="center"/>
    </xf>
    <xf numFmtId="0" fontId="0" fillId="20" borderId="121" xfId="0" applyFill="1" applyBorder="1"/>
    <xf numFmtId="164" fontId="77" fillId="2" borderId="13" xfId="0" applyNumberFormat="1" applyFont="1" applyFill="1" applyBorder="1" applyAlignment="1">
      <alignment horizontal="center"/>
    </xf>
    <xf numFmtId="9" fontId="78" fillId="2" borderId="12" xfId="2" applyFont="1" applyFill="1" applyBorder="1" applyAlignment="1">
      <alignment horizontal="center"/>
    </xf>
    <xf numFmtId="9" fontId="78" fillId="2" borderId="13" xfId="2" applyFont="1" applyFill="1" applyBorder="1" applyAlignment="1">
      <alignment horizontal="center"/>
    </xf>
    <xf numFmtId="164" fontId="79" fillId="2" borderId="10" xfId="0" applyNumberFormat="1" applyFont="1" applyFill="1" applyBorder="1" applyAlignment="1">
      <alignment horizontal="center"/>
    </xf>
    <xf numFmtId="164" fontId="79" fillId="2" borderId="11" xfId="0" applyNumberFormat="1" applyFont="1" applyFill="1" applyBorder="1" applyAlignment="1">
      <alignment horizontal="center"/>
    </xf>
    <xf numFmtId="164" fontId="79" fillId="2" borderId="12" xfId="0" applyNumberFormat="1" applyFont="1" applyFill="1" applyBorder="1" applyAlignment="1">
      <alignment horizontal="center"/>
    </xf>
    <xf numFmtId="164" fontId="79" fillId="2" borderId="13" xfId="0" applyNumberFormat="1" applyFont="1" applyFill="1" applyBorder="1" applyAlignment="1">
      <alignment horizontal="center"/>
    </xf>
    <xf numFmtId="9" fontId="79" fillId="2" borderId="12" xfId="2" applyFont="1" applyFill="1" applyBorder="1" applyAlignment="1">
      <alignment horizontal="center"/>
    </xf>
    <xf numFmtId="9" fontId="79" fillId="2" borderId="13" xfId="2" applyFont="1" applyFill="1" applyBorder="1" applyAlignment="1">
      <alignment horizontal="center"/>
    </xf>
    <xf numFmtId="164" fontId="79" fillId="2" borderId="34" xfId="0" applyNumberFormat="1" applyFont="1" applyFill="1" applyBorder="1" applyAlignment="1">
      <alignment horizontal="center"/>
    </xf>
    <xf numFmtId="164" fontId="79" fillId="2" borderId="35" xfId="0" applyNumberFormat="1" applyFont="1" applyFill="1" applyBorder="1" applyAlignment="1">
      <alignment horizontal="center"/>
    </xf>
    <xf numFmtId="164" fontId="79" fillId="2" borderId="12" xfId="2" applyNumberFormat="1" applyFont="1" applyFill="1" applyBorder="1" applyAlignment="1">
      <alignment horizontal="center"/>
    </xf>
    <xf numFmtId="164" fontId="79" fillId="2" borderId="13" xfId="2" applyNumberFormat="1" applyFont="1" applyFill="1" applyBorder="1" applyAlignment="1">
      <alignment horizontal="center"/>
    </xf>
    <xf numFmtId="164" fontId="77" fillId="2" borderId="10" xfId="0" applyNumberFormat="1" applyFont="1" applyFill="1" applyBorder="1" applyAlignment="1">
      <alignment horizontal="center"/>
    </xf>
    <xf numFmtId="164" fontId="77" fillId="2" borderId="11" xfId="0" applyNumberFormat="1" applyFont="1" applyFill="1" applyBorder="1" applyAlignment="1">
      <alignment horizontal="center"/>
    </xf>
    <xf numFmtId="164" fontId="77" fillId="2" borderId="12" xfId="0" applyNumberFormat="1" applyFont="1" applyFill="1" applyBorder="1" applyAlignment="1">
      <alignment horizontal="center" vertical="center"/>
    </xf>
    <xf numFmtId="164" fontId="77" fillId="2" borderId="13" xfId="0" applyNumberFormat="1" applyFont="1" applyFill="1" applyBorder="1" applyAlignment="1">
      <alignment horizontal="center" vertical="center"/>
    </xf>
    <xf numFmtId="9" fontId="77" fillId="2" borderId="12" xfId="2" applyFont="1" applyFill="1" applyBorder="1" applyAlignment="1">
      <alignment horizontal="center" vertical="center"/>
    </xf>
    <xf numFmtId="9" fontId="77" fillId="2" borderId="13" xfId="2" applyFont="1" applyFill="1" applyBorder="1" applyAlignment="1">
      <alignment horizontal="center" vertical="center"/>
    </xf>
    <xf numFmtId="164" fontId="77" fillId="2" borderId="34" xfId="0" applyNumberFormat="1" applyFont="1" applyFill="1" applyBorder="1" applyAlignment="1">
      <alignment horizontal="center" vertical="center"/>
    </xf>
    <xf numFmtId="164" fontId="77" fillId="2" borderId="35" xfId="0" applyNumberFormat="1" applyFont="1" applyFill="1" applyBorder="1" applyAlignment="1">
      <alignment horizontal="center" vertical="center"/>
    </xf>
    <xf numFmtId="0" fontId="95" fillId="2" borderId="0" xfId="0" applyFont="1" applyFill="1"/>
    <xf numFmtId="0" fontId="96" fillId="2" borderId="0" xfId="0" applyFont="1" applyFill="1"/>
    <xf numFmtId="0" fontId="100" fillId="2" borderId="0" xfId="0" applyFont="1" applyFill="1" applyAlignment="1">
      <alignment vertical="center"/>
    </xf>
    <xf numFmtId="0" fontId="98" fillId="2" borderId="0" xfId="0" applyFont="1" applyFill="1"/>
    <xf numFmtId="0" fontId="99" fillId="2" borderId="0" xfId="0" applyFont="1" applyFill="1"/>
    <xf numFmtId="0" fontId="49" fillId="5" borderId="61" xfId="0" applyFont="1" applyFill="1" applyBorder="1" applyAlignment="1">
      <alignment vertical="center"/>
    </xf>
    <xf numFmtId="49" fontId="68" fillId="5" borderId="8" xfId="0" applyNumberFormat="1" applyFont="1" applyFill="1" applyBorder="1"/>
    <xf numFmtId="0" fontId="60" fillId="20" borderId="78" xfId="0" applyFont="1" applyFill="1" applyBorder="1" applyAlignment="1">
      <alignment horizontal="right"/>
    </xf>
    <xf numFmtId="0" fontId="102" fillId="5" borderId="8" xfId="0" applyFont="1" applyFill="1" applyBorder="1"/>
    <xf numFmtId="0" fontId="60" fillId="20" borderId="122" xfId="0" applyFont="1" applyFill="1" applyBorder="1" applyAlignment="1">
      <alignment horizontal="right"/>
    </xf>
    <xf numFmtId="0" fontId="71" fillId="0" borderId="59" xfId="0" applyFont="1" applyBorder="1"/>
    <xf numFmtId="0" fontId="2" fillId="5" borderId="123" xfId="0" applyFont="1" applyFill="1" applyBorder="1"/>
    <xf numFmtId="0" fontId="54" fillId="2" borderId="0" xfId="0" applyFont="1" applyFill="1" applyAlignment="1">
      <alignment horizontal="center" vertical="center"/>
    </xf>
    <xf numFmtId="164" fontId="70" fillId="5" borderId="14" xfId="0" applyNumberFormat="1" applyFont="1" applyFill="1" applyBorder="1" applyAlignment="1">
      <alignment horizontal="center"/>
    </xf>
    <xf numFmtId="0" fontId="103" fillId="20" borderId="22" xfId="0" applyFont="1" applyFill="1" applyBorder="1"/>
    <xf numFmtId="0" fontId="55" fillId="14" borderId="37" xfId="0" applyFont="1" applyFill="1" applyBorder="1" applyAlignment="1">
      <alignment horizontal="right" vertical="center" wrapText="1"/>
    </xf>
    <xf numFmtId="0" fontId="55" fillId="14" borderId="37" xfId="0" applyFont="1" applyFill="1" applyBorder="1" applyAlignment="1">
      <alignment vertical="center" wrapText="1"/>
    </xf>
    <xf numFmtId="0" fontId="60" fillId="25" borderId="37" xfId="0" applyFont="1" applyFill="1" applyBorder="1" applyAlignment="1">
      <alignment horizontal="center" vertical="center" wrapText="1"/>
    </xf>
    <xf numFmtId="1" fontId="55" fillId="14" borderId="37" xfId="0" applyNumberFormat="1" applyFont="1" applyFill="1" applyBorder="1" applyAlignment="1">
      <alignment vertical="center" wrapText="1"/>
    </xf>
    <xf numFmtId="169" fontId="59" fillId="14" borderId="37" xfId="0" applyNumberFormat="1" applyFont="1" applyFill="1" applyBorder="1" applyAlignment="1">
      <alignment vertical="center" wrapText="1"/>
    </xf>
    <xf numFmtId="0" fontId="0" fillId="2" borderId="126" xfId="0" applyFill="1" applyBorder="1"/>
    <xf numFmtId="0" fontId="0" fillId="2" borderId="127" xfId="0" applyFill="1" applyBorder="1"/>
    <xf numFmtId="0" fontId="0" fillId="0" borderId="127" xfId="0" applyBorder="1"/>
    <xf numFmtId="0" fontId="0" fillId="2" borderId="128" xfId="0" applyFill="1" applyBorder="1"/>
    <xf numFmtId="0" fontId="56" fillId="2" borderId="0" xfId="0" applyFont="1" applyFill="1"/>
    <xf numFmtId="1" fontId="58" fillId="16" borderId="37" xfId="0" applyNumberFormat="1" applyFont="1" applyFill="1" applyBorder="1" applyAlignment="1">
      <alignment horizontal="center" vertical="center" wrapText="1"/>
    </xf>
    <xf numFmtId="1" fontId="46" fillId="17" borderId="37" xfId="0" applyNumberFormat="1" applyFont="1" applyFill="1" applyBorder="1" applyAlignment="1">
      <alignment horizontal="center" vertical="center" wrapText="1"/>
    </xf>
    <xf numFmtId="1" fontId="78" fillId="2" borderId="12" xfId="2" applyNumberFormat="1" applyFont="1" applyFill="1" applyBorder="1" applyAlignment="1">
      <alignment horizontal="center"/>
    </xf>
    <xf numFmtId="1" fontId="78" fillId="2" borderId="13" xfId="2" applyNumberFormat="1" applyFont="1" applyFill="1" applyBorder="1" applyAlignment="1">
      <alignment horizontal="center"/>
    </xf>
    <xf numFmtId="0" fontId="0" fillId="2" borderId="16" xfId="0" applyFill="1" applyBorder="1"/>
    <xf numFmtId="0" fontId="0" fillId="2" borderId="64" xfId="0" applyFill="1" applyBorder="1"/>
    <xf numFmtId="0" fontId="0" fillId="2" borderId="18" xfId="0" applyFill="1" applyBorder="1"/>
    <xf numFmtId="0" fontId="0" fillId="2" borderId="65" xfId="0" applyFill="1" applyBorder="1"/>
    <xf numFmtId="0" fontId="0" fillId="2" borderId="19" xfId="0" applyFill="1" applyBorder="1"/>
    <xf numFmtId="0" fontId="0" fillId="2" borderId="32" xfId="0" applyFill="1" applyBorder="1"/>
    <xf numFmtId="0" fontId="15" fillId="2" borderId="0" xfId="0" applyFont="1" applyFill="1"/>
    <xf numFmtId="0" fontId="32" fillId="2" borderId="0" xfId="0" applyFont="1" applyFill="1"/>
    <xf numFmtId="0" fontId="54" fillId="2" borderId="0" xfId="0" applyFont="1" applyFill="1" applyAlignment="1">
      <alignment horizontal="center" vertical="center" wrapText="1"/>
    </xf>
    <xf numFmtId="0" fontId="0" fillId="0" borderId="0" xfId="0" applyAlignment="1">
      <alignment wrapText="1"/>
    </xf>
    <xf numFmtId="0" fontId="25" fillId="10" borderId="96" xfId="0" applyFont="1" applyFill="1" applyBorder="1" applyAlignment="1">
      <alignment horizontal="right" vertical="center"/>
    </xf>
    <xf numFmtId="0" fontId="25" fillId="10" borderId="21" xfId="0" applyFont="1" applyFill="1" applyBorder="1" applyAlignment="1">
      <alignment horizontal="right" vertical="center"/>
    </xf>
    <xf numFmtId="0" fontId="25" fillId="10" borderId="22" xfId="0" applyFont="1" applyFill="1" applyBorder="1" applyAlignment="1">
      <alignment horizontal="right" vertical="center"/>
    </xf>
    <xf numFmtId="0" fontId="60" fillId="2" borderId="23" xfId="0" applyFont="1" applyFill="1" applyBorder="1" applyAlignment="1">
      <alignment horizontal="center"/>
    </xf>
    <xf numFmtId="0" fontId="60" fillId="2" borderId="21" xfId="0" applyFont="1" applyFill="1" applyBorder="1" applyAlignment="1">
      <alignment horizontal="center"/>
    </xf>
    <xf numFmtId="0" fontId="104" fillId="8" borderId="133" xfId="0" applyFont="1" applyFill="1" applyBorder="1" applyAlignment="1">
      <alignment horizontal="left" vertical="center"/>
    </xf>
    <xf numFmtId="0" fontId="105" fillId="8" borderId="134" xfId="0" applyFont="1" applyFill="1" applyBorder="1"/>
    <xf numFmtId="0" fontId="106" fillId="8" borderId="134" xfId="0" applyFont="1" applyFill="1" applyBorder="1" applyAlignment="1">
      <alignment horizontal="left" vertical="center"/>
    </xf>
    <xf numFmtId="0" fontId="107" fillId="8" borderId="134" xfId="0" applyFont="1" applyFill="1" applyBorder="1"/>
    <xf numFmtId="0" fontId="107" fillId="8" borderId="135" xfId="0" applyFont="1" applyFill="1" applyBorder="1"/>
    <xf numFmtId="0" fontId="54" fillId="2" borderId="137" xfId="0" applyFont="1" applyFill="1" applyBorder="1"/>
    <xf numFmtId="0" fontId="3" fillId="2" borderId="137" xfId="0" applyFont="1" applyFill="1" applyBorder="1"/>
    <xf numFmtId="0" fontId="3" fillId="2" borderId="143" xfId="0" applyFont="1" applyFill="1" applyBorder="1"/>
    <xf numFmtId="0" fontId="110" fillId="2" borderId="144" xfId="0" applyFont="1" applyFill="1" applyBorder="1" applyAlignment="1">
      <alignment horizontal="left" vertical="center" wrapText="1"/>
    </xf>
    <xf numFmtId="0" fontId="108" fillId="2" borderId="145" xfId="0" applyFont="1" applyFill="1" applyBorder="1" applyAlignment="1">
      <alignment horizontal="right" vertical="center" wrapText="1"/>
    </xf>
    <xf numFmtId="0" fontId="112" fillId="2" borderId="145" xfId="0" applyFont="1" applyFill="1" applyBorder="1" applyAlignment="1">
      <alignment vertical="center"/>
    </xf>
    <xf numFmtId="0" fontId="113" fillId="2" borderId="145" xfId="0" applyFont="1" applyFill="1" applyBorder="1" applyAlignment="1">
      <alignment vertical="center"/>
    </xf>
    <xf numFmtId="0" fontId="0" fillId="2" borderId="146" xfId="0" applyFill="1" applyBorder="1"/>
    <xf numFmtId="0" fontId="110" fillId="2" borderId="136" xfId="0" applyFont="1" applyFill="1" applyBorder="1" applyAlignment="1">
      <alignment horizontal="right" vertical="center" wrapText="1"/>
    </xf>
    <xf numFmtId="0" fontId="111" fillId="2" borderId="0" xfId="0" applyFont="1" applyFill="1" applyAlignment="1">
      <alignment horizontal="left" vertical="center" wrapText="1"/>
    </xf>
    <xf numFmtId="0" fontId="114" fillId="2" borderId="0" xfId="0" applyFont="1" applyFill="1" applyAlignment="1">
      <alignment horizontal="left"/>
    </xf>
    <xf numFmtId="0" fontId="115" fillId="2" borderId="0" xfId="0" applyFont="1" applyFill="1" applyAlignment="1">
      <alignment horizontal="left" vertical="center"/>
    </xf>
    <xf numFmtId="0" fontId="116" fillId="2" borderId="147" xfId="0" applyFont="1" applyFill="1" applyBorder="1" applyAlignment="1">
      <alignment horizontal="center" vertical="center"/>
    </xf>
    <xf numFmtId="0" fontId="111" fillId="2" borderId="136" xfId="0" applyFont="1" applyFill="1" applyBorder="1" applyAlignment="1">
      <alignment horizontal="right" vertical="center" wrapText="1"/>
    </xf>
    <xf numFmtId="0" fontId="110" fillId="2" borderId="0" xfId="0" applyFont="1" applyFill="1" applyAlignment="1">
      <alignment horizontal="left" vertical="center"/>
    </xf>
    <xf numFmtId="0" fontId="117" fillId="2" borderId="147" xfId="0" applyFont="1" applyFill="1" applyBorder="1" applyAlignment="1">
      <alignment horizontal="center" vertical="center"/>
    </xf>
    <xf numFmtId="0" fontId="113" fillId="2" borderId="0" xfId="0" applyFont="1" applyFill="1" applyAlignment="1">
      <alignment vertical="center"/>
    </xf>
    <xf numFmtId="0" fontId="111" fillId="2" borderId="0" xfId="0" applyFont="1" applyFill="1" applyAlignment="1">
      <alignment horizontal="right" vertical="center" wrapText="1"/>
    </xf>
    <xf numFmtId="1" fontId="111" fillId="2" borderId="136" xfId="0" applyNumberFormat="1" applyFont="1" applyFill="1" applyBorder="1" applyAlignment="1">
      <alignment horizontal="right" vertical="center" wrapText="1"/>
    </xf>
    <xf numFmtId="44" fontId="111" fillId="2" borderId="136" xfId="4" applyFont="1" applyFill="1" applyBorder="1" applyAlignment="1" applyProtection="1">
      <alignment horizontal="center" vertical="center" wrapText="1"/>
    </xf>
    <xf numFmtId="0" fontId="110" fillId="2" borderId="0" xfId="0" applyFont="1" applyFill="1" applyAlignment="1">
      <alignment horizontal="center" vertical="center" wrapText="1"/>
    </xf>
    <xf numFmtId="44" fontId="110" fillId="2" borderId="0" xfId="0" applyNumberFormat="1" applyFont="1" applyFill="1" applyAlignment="1">
      <alignment horizontal="center" vertical="center" wrapText="1"/>
    </xf>
    <xf numFmtId="0" fontId="110" fillId="2" borderId="0" xfId="0" applyFont="1" applyFill="1" applyAlignment="1">
      <alignment horizontal="center" vertical="center"/>
    </xf>
    <xf numFmtId="0" fontId="108" fillId="2" borderId="0" xfId="0" applyFont="1" applyFill="1" applyAlignment="1">
      <alignment vertical="center"/>
    </xf>
    <xf numFmtId="0" fontId="110" fillId="2" borderId="141" xfId="0" applyFont="1" applyFill="1" applyBorder="1" applyAlignment="1">
      <alignment horizontal="center" vertical="center" wrapText="1"/>
    </xf>
    <xf numFmtId="0" fontId="110" fillId="2" borderId="141" xfId="0" applyFont="1" applyFill="1" applyBorder="1" applyAlignment="1">
      <alignment horizontal="center" vertical="center"/>
    </xf>
    <xf numFmtId="0" fontId="116" fillId="2" borderId="148" xfId="0" applyFont="1" applyFill="1" applyBorder="1" applyAlignment="1">
      <alignment horizontal="center" vertical="center"/>
    </xf>
    <xf numFmtId="0" fontId="116" fillId="2" borderId="0" xfId="0" applyFont="1" applyFill="1" applyAlignment="1">
      <alignment horizontal="center" vertical="center"/>
    </xf>
    <xf numFmtId="0" fontId="116" fillId="2" borderId="146" xfId="0" applyFont="1" applyFill="1" applyBorder="1" applyAlignment="1">
      <alignment horizontal="center" vertical="center"/>
    </xf>
    <xf numFmtId="0" fontId="60" fillId="2" borderId="0" xfId="0" applyFont="1" applyFill="1"/>
    <xf numFmtId="0" fontId="0" fillId="2" borderId="147" xfId="0" applyFill="1" applyBorder="1"/>
    <xf numFmtId="44" fontId="0" fillId="2" borderId="0" xfId="0" applyNumberFormat="1" applyFill="1"/>
    <xf numFmtId="10" fontId="0" fillId="2" borderId="141" xfId="0" applyNumberFormat="1" applyFill="1" applyBorder="1"/>
    <xf numFmtId="0" fontId="0" fillId="2" borderId="148" xfId="0" applyFill="1" applyBorder="1"/>
    <xf numFmtId="171" fontId="111" fillId="2" borderId="0" xfId="0" applyNumberFormat="1" applyFont="1" applyFill="1" applyAlignment="1">
      <alignment horizontal="left" vertical="center" wrapText="1"/>
    </xf>
    <xf numFmtId="43" fontId="26" fillId="0" borderId="23" xfId="5" applyFont="1" applyBorder="1"/>
    <xf numFmtId="9" fontId="111" fillId="2" borderId="141" xfId="2" applyFont="1" applyFill="1" applyBorder="1" applyAlignment="1" applyProtection="1">
      <alignment horizontal="center" vertical="center" wrapText="1"/>
    </xf>
    <xf numFmtId="44" fontId="111" fillId="2" borderId="0" xfId="0" applyNumberFormat="1" applyFont="1" applyFill="1" applyAlignment="1">
      <alignment vertical="top" wrapText="1"/>
    </xf>
    <xf numFmtId="0" fontId="110" fillId="2" borderId="140" xfId="0" applyFont="1" applyFill="1" applyBorder="1" applyAlignment="1">
      <alignment horizontal="right" vertical="center" wrapText="1"/>
    </xf>
    <xf numFmtId="0" fontId="110" fillId="2" borderId="141" xfId="0" applyFont="1" applyFill="1" applyBorder="1" applyAlignment="1">
      <alignment horizontal="right" vertical="center" wrapText="1"/>
    </xf>
    <xf numFmtId="49" fontId="0" fillId="0" borderId="0" xfId="0" applyNumberFormat="1" applyAlignment="1">
      <alignment wrapText="1"/>
    </xf>
    <xf numFmtId="49" fontId="0" fillId="0" borderId="0" xfId="0" applyNumberFormat="1" applyAlignment="1">
      <alignment vertical="top" wrapText="1"/>
    </xf>
    <xf numFmtId="0" fontId="123" fillId="0" borderId="0" xfId="0" applyFont="1" applyAlignment="1">
      <alignment horizontal="left" vertical="center" indent="2"/>
    </xf>
    <xf numFmtId="0" fontId="126" fillId="0" borderId="0" xfId="0" applyFont="1" applyAlignment="1">
      <alignment vertical="top" wrapText="1"/>
    </xf>
    <xf numFmtId="0" fontId="67" fillId="18" borderId="55" xfId="0" applyFont="1" applyFill="1" applyBorder="1" applyAlignment="1">
      <alignment horizontal="center"/>
    </xf>
    <xf numFmtId="0" fontId="67" fillId="18" borderId="56" xfId="0" applyFont="1" applyFill="1" applyBorder="1" applyAlignment="1">
      <alignment horizontal="center"/>
    </xf>
    <xf numFmtId="0" fontId="67" fillId="18" borderId="57" xfId="0" applyFont="1" applyFill="1" applyBorder="1" applyAlignment="1">
      <alignment horizontal="center"/>
    </xf>
    <xf numFmtId="0" fontId="53" fillId="23" borderId="107" xfId="0" applyFont="1" applyFill="1" applyBorder="1" applyAlignment="1">
      <alignment horizontal="center" vertical="center" wrapText="1"/>
    </xf>
    <xf numFmtId="0" fontId="53" fillId="23" borderId="108" xfId="0" applyFont="1" applyFill="1" applyBorder="1" applyAlignment="1">
      <alignment horizontal="center" vertical="center" wrapText="1"/>
    </xf>
    <xf numFmtId="0" fontId="53" fillId="23" borderId="50" xfId="0" applyFont="1" applyFill="1" applyBorder="1" applyAlignment="1">
      <alignment horizontal="center" vertical="center" wrapText="1"/>
    </xf>
    <xf numFmtId="0" fontId="53" fillId="23" borderId="109" xfId="0" applyFont="1" applyFill="1" applyBorder="1" applyAlignment="1">
      <alignment horizontal="center" vertical="center" wrapText="1"/>
    </xf>
    <xf numFmtId="0" fontId="53" fillId="23" borderId="110" xfId="0" applyFont="1" applyFill="1" applyBorder="1" applyAlignment="1">
      <alignment horizontal="center" vertical="center" wrapText="1"/>
    </xf>
    <xf numFmtId="0" fontId="53" fillId="23" borderId="111" xfId="0" applyFont="1" applyFill="1" applyBorder="1" applyAlignment="1">
      <alignment horizontal="center" vertical="center" wrapText="1"/>
    </xf>
    <xf numFmtId="0" fontId="53" fillId="23" borderId="106" xfId="0" applyFont="1" applyFill="1" applyBorder="1" applyAlignment="1">
      <alignment horizontal="center" vertical="center" wrapText="1"/>
    </xf>
    <xf numFmtId="0" fontId="53" fillId="23" borderId="105" xfId="0" applyFont="1" applyFill="1" applyBorder="1" applyAlignment="1">
      <alignment horizontal="center" vertical="center" wrapText="1"/>
    </xf>
    <xf numFmtId="0" fontId="92" fillId="2" borderId="112" xfId="0" applyFont="1" applyFill="1" applyBorder="1" applyAlignment="1">
      <alignment horizontal="left"/>
    </xf>
    <xf numFmtId="0" fontId="92" fillId="2" borderId="0" xfId="0" applyFont="1" applyFill="1" applyAlignment="1">
      <alignment horizontal="left"/>
    </xf>
    <xf numFmtId="0" fontId="92" fillId="2" borderId="51" xfId="0" applyFont="1" applyFill="1" applyBorder="1" applyAlignment="1">
      <alignment horizontal="left"/>
    </xf>
    <xf numFmtId="0" fontId="0" fillId="11" borderId="112" xfId="0" applyFill="1" applyBorder="1" applyAlignment="1">
      <alignment horizontal="left"/>
    </xf>
    <xf numFmtId="0" fontId="0" fillId="11" borderId="0" xfId="0" applyFill="1" applyAlignment="1">
      <alignment horizontal="left"/>
    </xf>
    <xf numFmtId="0" fontId="0" fillId="11" borderId="51" xfId="0" applyFill="1" applyBorder="1" applyAlignment="1">
      <alignment horizontal="left"/>
    </xf>
    <xf numFmtId="0" fontId="0" fillId="5" borderId="112" xfId="0" applyFill="1" applyBorder="1" applyAlignment="1">
      <alignment horizontal="left"/>
    </xf>
    <xf numFmtId="0" fontId="0" fillId="5" borderId="0" xfId="0" applyFill="1" applyAlignment="1">
      <alignment horizontal="left"/>
    </xf>
    <xf numFmtId="0" fontId="0" fillId="5" borderId="51" xfId="0" applyFill="1" applyBorder="1" applyAlignment="1">
      <alignment horizontal="left"/>
    </xf>
    <xf numFmtId="0" fontId="0" fillId="22" borderId="112" xfId="0" applyFill="1" applyBorder="1" applyAlignment="1">
      <alignment horizontal="left"/>
    </xf>
    <xf numFmtId="0" fontId="0" fillId="22" borderId="0" xfId="0" applyFill="1" applyAlignment="1">
      <alignment horizontal="left"/>
    </xf>
    <xf numFmtId="0" fontId="0" fillId="22" borderId="51" xfId="0" applyFill="1" applyBorder="1" applyAlignment="1">
      <alignment horizontal="left"/>
    </xf>
    <xf numFmtId="0" fontId="25" fillId="10" borderId="96" xfId="0" applyFont="1" applyFill="1" applyBorder="1" applyAlignment="1">
      <alignment horizontal="right" vertical="center"/>
    </xf>
    <xf numFmtId="0" fontId="25" fillId="10" borderId="21" xfId="0" applyFont="1" applyFill="1" applyBorder="1" applyAlignment="1">
      <alignment horizontal="right" vertical="center"/>
    </xf>
    <xf numFmtId="0" fontId="25" fillId="10" borderId="22" xfId="0" applyFont="1" applyFill="1" applyBorder="1" applyAlignment="1">
      <alignment horizontal="right" vertical="center"/>
    </xf>
    <xf numFmtId="0" fontId="25" fillId="10" borderId="85" xfId="0" applyFont="1" applyFill="1" applyBorder="1" applyAlignment="1">
      <alignment horizontal="right" vertical="center"/>
    </xf>
    <xf numFmtId="0" fontId="25" fillId="10" borderId="17" xfId="0" applyFont="1" applyFill="1" applyBorder="1" applyAlignment="1">
      <alignment horizontal="right" vertical="center"/>
    </xf>
    <xf numFmtId="0" fontId="25" fillId="10" borderId="81" xfId="0" applyFont="1" applyFill="1" applyBorder="1" applyAlignment="1">
      <alignment horizontal="right" vertical="center"/>
    </xf>
    <xf numFmtId="0" fontId="25" fillId="10" borderId="20" xfId="0" applyFont="1" applyFill="1" applyBorder="1" applyAlignment="1">
      <alignment horizontal="right" vertical="center"/>
    </xf>
    <xf numFmtId="0" fontId="25" fillId="10" borderId="32" xfId="0" applyFont="1" applyFill="1" applyBorder="1" applyAlignment="1">
      <alignment horizontal="right" vertical="center"/>
    </xf>
    <xf numFmtId="0" fontId="30" fillId="8" borderId="94" xfId="0" applyFont="1" applyFill="1" applyBorder="1" applyAlignment="1">
      <alignment horizontal="center"/>
    </xf>
    <xf numFmtId="0" fontId="30" fillId="8" borderId="58" xfId="0" applyFont="1" applyFill="1" applyBorder="1" applyAlignment="1">
      <alignment horizontal="center"/>
    </xf>
    <xf numFmtId="0" fontId="30" fillId="8" borderId="9" xfId="0" applyFont="1" applyFill="1" applyBorder="1" applyAlignment="1">
      <alignment horizontal="center"/>
    </xf>
    <xf numFmtId="0" fontId="30" fillId="8" borderId="80" xfId="0" applyFont="1" applyFill="1" applyBorder="1" applyAlignment="1">
      <alignment horizontal="center"/>
    </xf>
    <xf numFmtId="0" fontId="30" fillId="8" borderId="97" xfId="0" applyFont="1" applyFill="1" applyBorder="1" applyAlignment="1">
      <alignment horizontal="center" vertical="center"/>
    </xf>
    <xf numFmtId="0" fontId="30" fillId="8" borderId="47" xfId="0" applyFont="1" applyFill="1" applyBorder="1" applyAlignment="1">
      <alignment horizontal="center" vertical="center"/>
    </xf>
    <xf numFmtId="0" fontId="30" fillId="8" borderId="98" xfId="0" applyFont="1" applyFill="1" applyBorder="1" applyAlignment="1">
      <alignment horizontal="center" vertical="center"/>
    </xf>
    <xf numFmtId="0" fontId="3" fillId="9" borderId="116" xfId="0" applyFont="1" applyFill="1" applyBorder="1" applyAlignment="1">
      <alignment horizontal="center" vertical="top"/>
    </xf>
    <xf numFmtId="0" fontId="64" fillId="8" borderId="4" xfId="0" applyFont="1" applyFill="1" applyBorder="1" applyAlignment="1">
      <alignment horizontal="center" vertical="center"/>
    </xf>
    <xf numFmtId="0" fontId="64" fillId="8" borderId="5" xfId="0" applyFont="1" applyFill="1" applyBorder="1" applyAlignment="1">
      <alignment horizontal="center" vertical="center"/>
    </xf>
    <xf numFmtId="0" fontId="64" fillId="8" borderId="6" xfId="0" applyFont="1" applyFill="1" applyBorder="1" applyAlignment="1">
      <alignment horizontal="center" vertical="center"/>
    </xf>
    <xf numFmtId="0" fontId="25" fillId="10" borderId="88" xfId="0" applyFont="1" applyFill="1" applyBorder="1" applyAlignment="1">
      <alignment horizontal="right" vertical="center"/>
    </xf>
    <xf numFmtId="0" fontId="25" fillId="10" borderId="14" xfId="0" applyFont="1" applyFill="1" applyBorder="1" applyAlignment="1">
      <alignment horizontal="right" vertical="center"/>
    </xf>
    <xf numFmtId="0" fontId="25" fillId="10" borderId="82" xfId="0" applyFont="1" applyFill="1" applyBorder="1" applyAlignment="1">
      <alignment horizontal="right" vertical="center"/>
    </xf>
    <xf numFmtId="0" fontId="25" fillId="10" borderId="12" xfId="0" applyFont="1" applyFill="1" applyBorder="1" applyAlignment="1">
      <alignment horizontal="right" vertical="center"/>
    </xf>
    <xf numFmtId="0" fontId="31" fillId="8" borderId="8" xfId="0" applyFont="1" applyFill="1" applyBorder="1" applyAlignment="1">
      <alignment horizontal="center" vertical="center"/>
    </xf>
    <xf numFmtId="0" fontId="31" fillId="8" borderId="9" xfId="0" applyFont="1" applyFill="1" applyBorder="1" applyAlignment="1">
      <alignment horizontal="center" vertical="center"/>
    </xf>
    <xf numFmtId="0" fontId="31" fillId="8" borderId="80" xfId="0" applyFont="1" applyFill="1" applyBorder="1" applyAlignment="1">
      <alignment horizontal="center" vertical="center"/>
    </xf>
    <xf numFmtId="0" fontId="62" fillId="2" borderId="117" xfId="0" applyFont="1" applyFill="1" applyBorder="1" applyAlignment="1">
      <alignment horizontal="center" vertical="center"/>
    </xf>
    <xf numFmtId="0" fontId="62" fillId="2" borderId="118" xfId="0" applyFont="1" applyFill="1" applyBorder="1" applyAlignment="1">
      <alignment horizontal="center" vertical="center"/>
    </xf>
    <xf numFmtId="0" fontId="62" fillId="2" borderId="119" xfId="0" applyFont="1" applyFill="1" applyBorder="1" applyAlignment="1">
      <alignment horizontal="center" vertical="center"/>
    </xf>
    <xf numFmtId="0" fontId="31" fillId="8" borderId="94" xfId="0" applyFont="1" applyFill="1" applyBorder="1" applyAlignment="1">
      <alignment horizontal="center" vertical="center"/>
    </xf>
    <xf numFmtId="0" fontId="31" fillId="8" borderId="58" xfId="0" applyFont="1" applyFill="1" applyBorder="1" applyAlignment="1">
      <alignment horizontal="center" vertical="center"/>
    </xf>
    <xf numFmtId="0" fontId="31" fillId="8" borderId="95" xfId="0" applyFont="1" applyFill="1" applyBorder="1" applyAlignment="1">
      <alignment horizontal="center" vertical="center"/>
    </xf>
    <xf numFmtId="0" fontId="25" fillId="2" borderId="82" xfId="0" applyFont="1" applyFill="1" applyBorder="1" applyAlignment="1">
      <alignment horizontal="right" vertical="center"/>
    </xf>
    <xf numFmtId="0" fontId="25" fillId="2" borderId="12" xfId="0" applyFont="1" applyFill="1" applyBorder="1" applyAlignment="1">
      <alignment horizontal="right" vertical="center"/>
    </xf>
    <xf numFmtId="0" fontId="25" fillId="10" borderId="78" xfId="0" applyFont="1" applyFill="1" applyBorder="1" applyAlignment="1">
      <alignment horizontal="right" vertical="center"/>
    </xf>
    <xf numFmtId="0" fontId="97" fillId="2" borderId="0" xfId="0" applyFont="1" applyFill="1" applyAlignment="1">
      <alignment horizontal="right" vertical="center"/>
    </xf>
    <xf numFmtId="0" fontId="25" fillId="2" borderId="96" xfId="0" applyFont="1" applyFill="1" applyBorder="1" applyAlignment="1">
      <alignment horizontal="right" vertical="center"/>
    </xf>
    <xf numFmtId="0" fontId="25" fillId="2" borderId="21" xfId="0" applyFont="1" applyFill="1" applyBorder="1" applyAlignment="1">
      <alignment horizontal="right" vertical="center"/>
    </xf>
    <xf numFmtId="0" fontId="25" fillId="2" borderId="22" xfId="0" applyFont="1" applyFill="1" applyBorder="1" applyAlignment="1">
      <alignment horizontal="right" vertical="center"/>
    </xf>
    <xf numFmtId="0" fontId="34" fillId="2" borderId="82" xfId="0" applyFont="1" applyFill="1" applyBorder="1" applyAlignment="1">
      <alignment horizontal="right" vertical="center"/>
    </xf>
    <xf numFmtId="0" fontId="34" fillId="2" borderId="12" xfId="0" applyFont="1" applyFill="1" applyBorder="1" applyAlignment="1">
      <alignment horizontal="right" vertical="center"/>
    </xf>
    <xf numFmtId="0" fontId="34" fillId="2" borderId="23" xfId="0" applyFont="1" applyFill="1" applyBorder="1" applyAlignment="1">
      <alignment horizontal="right" vertical="center"/>
    </xf>
    <xf numFmtId="0" fontId="34" fillId="10" borderId="82" xfId="0" applyFont="1" applyFill="1" applyBorder="1" applyAlignment="1">
      <alignment horizontal="right" vertical="center"/>
    </xf>
    <xf numFmtId="0" fontId="34" fillId="10" borderId="12" xfId="0" applyFont="1" applyFill="1" applyBorder="1" applyAlignment="1">
      <alignment horizontal="right" vertical="center"/>
    </xf>
    <xf numFmtId="0" fontId="34" fillId="10" borderId="23" xfId="0" applyFont="1" applyFill="1" applyBorder="1" applyAlignment="1">
      <alignment horizontal="right" vertical="center"/>
    </xf>
    <xf numFmtId="0" fontId="34" fillId="10" borderId="103" xfId="0" applyFont="1" applyFill="1" applyBorder="1" applyAlignment="1">
      <alignment horizontal="right" vertical="center"/>
    </xf>
    <xf numFmtId="0" fontId="34" fillId="10" borderId="34" xfId="0" applyFont="1" applyFill="1" applyBorder="1" applyAlignment="1">
      <alignment horizontal="right" vertical="center"/>
    </xf>
    <xf numFmtId="0" fontId="34" fillId="10" borderId="25" xfId="0" applyFont="1" applyFill="1" applyBorder="1" applyAlignment="1">
      <alignment horizontal="right" vertical="center"/>
    </xf>
    <xf numFmtId="0" fontId="64" fillId="8" borderId="62" xfId="0" applyFont="1" applyFill="1" applyBorder="1" applyAlignment="1">
      <alignment horizontal="center" vertical="center"/>
    </xf>
    <xf numFmtId="0" fontId="64" fillId="8" borderId="63" xfId="0" applyFont="1" applyFill="1" applyBorder="1" applyAlignment="1">
      <alignment horizontal="center" vertical="center"/>
    </xf>
    <xf numFmtId="0" fontId="64" fillId="8" borderId="100" xfId="0" applyFont="1" applyFill="1" applyBorder="1" applyAlignment="1">
      <alignment horizontal="center" vertical="center"/>
    </xf>
    <xf numFmtId="0" fontId="28" fillId="8" borderId="4" xfId="0" applyFont="1" applyFill="1" applyBorder="1" applyAlignment="1">
      <alignment horizontal="center" vertical="center"/>
    </xf>
    <xf numFmtId="0" fontId="28" fillId="8" borderId="5" xfId="0" applyFont="1" applyFill="1" applyBorder="1" applyAlignment="1">
      <alignment horizontal="center" vertical="center"/>
    </xf>
    <xf numFmtId="0" fontId="28" fillId="8" borderId="6" xfId="0" applyFont="1" applyFill="1" applyBorder="1" applyAlignment="1">
      <alignment horizontal="center" vertical="center"/>
    </xf>
    <xf numFmtId="0" fontId="50" fillId="2" borderId="99" xfId="0" applyFont="1" applyFill="1" applyBorder="1" applyAlignment="1">
      <alignment horizontal="center"/>
    </xf>
    <xf numFmtId="0" fontId="50" fillId="2" borderId="75" xfId="0" applyFont="1" applyFill="1" applyBorder="1" applyAlignment="1">
      <alignment horizontal="center"/>
    </xf>
    <xf numFmtId="0" fontId="31" fillId="8" borderId="8" xfId="0" applyFont="1" applyFill="1" applyBorder="1" applyAlignment="1">
      <alignment horizontal="center"/>
    </xf>
    <xf numFmtId="0" fontId="31" fillId="8" borderId="9" xfId="0" applyFont="1" applyFill="1" applyBorder="1" applyAlignment="1">
      <alignment horizontal="center"/>
    </xf>
    <xf numFmtId="0" fontId="31" fillId="8" borderId="80" xfId="0" applyFont="1"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89" fillId="8" borderId="1" xfId="0" applyFont="1" applyFill="1" applyBorder="1" applyAlignment="1">
      <alignment horizontal="center"/>
    </xf>
    <xf numFmtId="0" fontId="89" fillId="8" borderId="2" xfId="0" applyFont="1" applyFill="1" applyBorder="1" applyAlignment="1">
      <alignment horizontal="center"/>
    </xf>
    <xf numFmtId="0" fontId="89" fillId="8" borderId="3" xfId="0" applyFont="1" applyFill="1" applyBorder="1" applyAlignment="1">
      <alignment horizontal="center"/>
    </xf>
    <xf numFmtId="0" fontId="64" fillId="8" borderId="28" xfId="0" applyFont="1" applyFill="1" applyBorder="1" applyAlignment="1">
      <alignment horizontal="center" vertical="center"/>
    </xf>
    <xf numFmtId="0" fontId="64" fillId="8" borderId="29" xfId="0" applyFont="1" applyFill="1" applyBorder="1" applyAlignment="1">
      <alignment horizontal="center" vertical="center"/>
    </xf>
    <xf numFmtId="0" fontId="64" fillId="8" borderId="31" xfId="0" applyFont="1" applyFill="1" applyBorder="1" applyAlignment="1">
      <alignment horizontal="center" vertical="center"/>
    </xf>
    <xf numFmtId="0" fontId="41" fillId="8" borderId="28" xfId="0" applyFont="1" applyFill="1" applyBorder="1" applyAlignment="1">
      <alignment horizontal="center" vertical="center"/>
    </xf>
    <xf numFmtId="0" fontId="41" fillId="8" borderId="31" xfId="0" applyFont="1" applyFill="1" applyBorder="1" applyAlignment="1">
      <alignment horizontal="center" vertical="center"/>
    </xf>
    <xf numFmtId="0" fontId="41" fillId="8" borderId="29" xfId="0" applyFont="1" applyFill="1" applyBorder="1" applyAlignment="1">
      <alignment horizontal="center" vertical="center"/>
    </xf>
    <xf numFmtId="0" fontId="25" fillId="10" borderId="102" xfId="0" applyFont="1" applyFill="1" applyBorder="1" applyAlignment="1">
      <alignment horizontal="right" vertical="center"/>
    </xf>
    <xf numFmtId="0" fontId="25" fillId="10" borderId="26" xfId="0" applyFont="1" applyFill="1" applyBorder="1" applyAlignment="1">
      <alignment horizontal="right" vertical="center"/>
    </xf>
    <xf numFmtId="0" fontId="25" fillId="10" borderId="24" xfId="0" applyFont="1" applyFill="1" applyBorder="1" applyAlignment="1">
      <alignment horizontal="right" vertical="center"/>
    </xf>
    <xf numFmtId="0" fontId="41" fillId="8" borderId="28" xfId="0" applyFont="1" applyFill="1" applyBorder="1" applyAlignment="1">
      <alignment horizontal="center" vertical="center" wrapText="1"/>
    </xf>
    <xf numFmtId="0" fontId="41" fillId="8" borderId="31" xfId="0" applyFont="1" applyFill="1" applyBorder="1" applyAlignment="1">
      <alignment horizontal="center" vertical="center" wrapText="1"/>
    </xf>
    <xf numFmtId="0" fontId="41" fillId="8" borderId="29" xfId="0" applyFont="1" applyFill="1" applyBorder="1" applyAlignment="1">
      <alignment horizontal="center" vertical="center" wrapText="1"/>
    </xf>
    <xf numFmtId="0" fontId="60" fillId="2" borderId="23" xfId="0" applyFont="1" applyFill="1" applyBorder="1" applyAlignment="1">
      <alignment horizontal="center"/>
    </xf>
    <xf numFmtId="0" fontId="60" fillId="2" borderId="21" xfId="0" applyFont="1" applyFill="1" applyBorder="1" applyAlignment="1">
      <alignment horizontal="center"/>
    </xf>
    <xf numFmtId="0" fontId="41" fillId="8" borderId="4" xfId="0" applyFont="1" applyFill="1" applyBorder="1" applyAlignment="1">
      <alignment horizontal="center" vertical="center" wrapText="1"/>
    </xf>
    <xf numFmtId="0" fontId="41" fillId="8" borderId="5"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34" fillId="2" borderId="96" xfId="0" applyFont="1" applyFill="1" applyBorder="1" applyAlignment="1">
      <alignment horizontal="right" vertical="center"/>
    </xf>
    <xf numFmtId="0" fontId="34" fillId="2" borderId="21" xfId="0" applyFont="1" applyFill="1" applyBorder="1" applyAlignment="1">
      <alignment horizontal="right" vertical="center"/>
    </xf>
    <xf numFmtId="0" fontId="34" fillId="2" borderId="72" xfId="0" applyFont="1" applyFill="1" applyBorder="1" applyAlignment="1">
      <alignment horizontal="right" vertical="center"/>
    </xf>
    <xf numFmtId="0" fontId="34" fillId="10" borderId="13" xfId="0" applyFont="1" applyFill="1" applyBorder="1" applyAlignment="1">
      <alignment horizontal="right" vertical="center"/>
    </xf>
    <xf numFmtId="0" fontId="34" fillId="10" borderId="35" xfId="0" applyFont="1" applyFill="1" applyBorder="1" applyAlignment="1">
      <alignment horizontal="right" vertical="center"/>
    </xf>
    <xf numFmtId="0" fontId="60" fillId="20" borderId="23" xfId="0" applyFont="1" applyFill="1" applyBorder="1" applyAlignment="1">
      <alignment horizontal="center"/>
    </xf>
    <xf numFmtId="0" fontId="60" fillId="20" borderId="21" xfId="0" applyFont="1" applyFill="1" applyBorder="1" applyAlignment="1">
      <alignment horizontal="center"/>
    </xf>
    <xf numFmtId="0" fontId="25" fillId="10" borderId="122" xfId="0" applyFont="1" applyFill="1" applyBorder="1" applyAlignment="1">
      <alignment horizontal="right" vertical="center"/>
    </xf>
    <xf numFmtId="0" fontId="50" fillId="2" borderId="124" xfId="0" applyFont="1" applyFill="1" applyBorder="1" applyAlignment="1">
      <alignment horizontal="center"/>
    </xf>
    <xf numFmtId="0" fontId="50" fillId="2" borderId="125" xfId="0" applyFont="1" applyFill="1" applyBorder="1" applyAlignment="1">
      <alignment horizontal="center"/>
    </xf>
    <xf numFmtId="0" fontId="26" fillId="0" borderId="49" xfId="0" applyFont="1" applyBorder="1" applyAlignment="1">
      <alignment horizontal="center"/>
    </xf>
    <xf numFmtId="0" fontId="26" fillId="0" borderId="66" xfId="0" applyFont="1" applyBorder="1" applyAlignment="1">
      <alignment horizontal="center"/>
    </xf>
    <xf numFmtId="0" fontId="25" fillId="10" borderId="87" xfId="0" applyFont="1" applyFill="1" applyBorder="1" applyAlignment="1">
      <alignment horizontal="right"/>
    </xf>
    <xf numFmtId="0" fontId="25" fillId="10" borderId="10" xfId="0" applyFont="1" applyFill="1" applyBorder="1" applyAlignment="1">
      <alignment horizontal="right"/>
    </xf>
    <xf numFmtId="0" fontId="25" fillId="10" borderId="82" xfId="0" applyFont="1" applyFill="1" applyBorder="1" applyAlignment="1">
      <alignment horizontal="right"/>
    </xf>
    <xf numFmtId="0" fontId="25" fillId="10" borderId="12" xfId="0" applyFont="1" applyFill="1" applyBorder="1" applyAlignment="1">
      <alignment horizontal="right"/>
    </xf>
    <xf numFmtId="0" fontId="64" fillId="8" borderId="1" xfId="0" applyFont="1" applyFill="1" applyBorder="1" applyAlignment="1">
      <alignment horizontal="center"/>
    </xf>
    <xf numFmtId="0" fontId="64" fillId="8" borderId="2" xfId="0" applyFont="1" applyFill="1" applyBorder="1" applyAlignment="1">
      <alignment horizontal="center"/>
    </xf>
    <xf numFmtId="0" fontId="25" fillId="10" borderId="88" xfId="0" applyFont="1" applyFill="1" applyBorder="1" applyAlignment="1">
      <alignment horizontal="right"/>
    </xf>
    <xf numFmtId="0" fontId="25" fillId="10" borderId="14" xfId="0" applyFont="1" applyFill="1" applyBorder="1" applyAlignment="1">
      <alignment horizontal="right"/>
    </xf>
    <xf numFmtId="0" fontId="26" fillId="0" borderId="12" xfId="0" applyFont="1" applyBorder="1" applyAlignment="1">
      <alignment horizontal="center"/>
    </xf>
    <xf numFmtId="0" fontId="26" fillId="0" borderId="14" xfId="0" applyFont="1" applyBorder="1" applyAlignment="1">
      <alignment horizontal="center"/>
    </xf>
    <xf numFmtId="0" fontId="26" fillId="0" borderId="23" xfId="0" applyFont="1" applyBorder="1" applyAlignment="1">
      <alignment horizontal="center"/>
    </xf>
    <xf numFmtId="0" fontId="26" fillId="0" borderId="22" xfId="0" applyFont="1" applyBorder="1" applyAlignment="1">
      <alignment horizontal="center"/>
    </xf>
    <xf numFmtId="0" fontId="64" fillId="8" borderId="1" xfId="0" applyFont="1" applyFill="1" applyBorder="1" applyAlignment="1">
      <alignment horizontal="center" vertical="center"/>
    </xf>
    <xf numFmtId="0" fontId="64" fillId="8" borderId="3" xfId="0" applyFont="1" applyFill="1" applyBorder="1" applyAlignment="1">
      <alignment horizontal="center" vertical="center"/>
    </xf>
    <xf numFmtId="0" fontId="26" fillId="0" borderId="10" xfId="0" applyFont="1" applyBorder="1" applyAlignment="1">
      <alignment horizontal="center"/>
    </xf>
    <xf numFmtId="0" fontId="101" fillId="24" borderId="18" xfId="0" applyFont="1" applyFill="1" applyBorder="1" applyAlignment="1">
      <alignment horizontal="center" vertical="center"/>
    </xf>
    <xf numFmtId="0" fontId="101" fillId="24" borderId="0" xfId="0" applyFont="1" applyFill="1" applyAlignment="1">
      <alignment horizontal="center" vertical="center"/>
    </xf>
    <xf numFmtId="0" fontId="90" fillId="2" borderId="7" xfId="3" applyFont="1" applyFill="1" applyBorder="1" applyAlignment="1">
      <alignment horizontal="center"/>
    </xf>
    <xf numFmtId="0" fontId="90" fillId="2" borderId="0" xfId="3" applyFont="1" applyFill="1" applyBorder="1" applyAlignment="1">
      <alignment horizontal="center"/>
    </xf>
    <xf numFmtId="0" fontId="90" fillId="2" borderId="79" xfId="3" applyFont="1" applyFill="1" applyBorder="1" applyAlignment="1">
      <alignment horizontal="center"/>
    </xf>
    <xf numFmtId="0" fontId="26" fillId="0" borderId="18" xfId="0" applyFont="1" applyBorder="1" applyAlignment="1">
      <alignment horizontal="center"/>
    </xf>
    <xf numFmtId="0" fontId="26" fillId="0" borderId="65" xfId="0" applyFont="1" applyBorder="1" applyAlignment="1">
      <alignment horizontal="center"/>
    </xf>
    <xf numFmtId="0" fontId="25" fillId="10" borderId="64" xfId="0" applyFont="1" applyFill="1" applyBorder="1" applyAlignment="1">
      <alignment horizontal="right" vertical="center"/>
    </xf>
    <xf numFmtId="0" fontId="25" fillId="10" borderId="7" xfId="0" applyFont="1" applyFill="1" applyBorder="1" applyAlignment="1">
      <alignment horizontal="right" vertical="center"/>
    </xf>
    <xf numFmtId="0" fontId="25" fillId="10" borderId="0" xfId="0" applyFont="1" applyFill="1" applyAlignment="1">
      <alignment horizontal="right" vertical="center"/>
    </xf>
    <xf numFmtId="0" fontId="25" fillId="10" borderId="65" xfId="0" applyFont="1" applyFill="1" applyBorder="1" applyAlignment="1">
      <alignment horizontal="right" vertical="center"/>
    </xf>
    <xf numFmtId="0" fontId="25" fillId="10" borderId="8" xfId="0" applyFont="1" applyFill="1" applyBorder="1" applyAlignment="1">
      <alignment horizontal="right" vertical="center"/>
    </xf>
    <xf numFmtId="0" fontId="25" fillId="10" borderId="9" xfId="0" applyFont="1" applyFill="1" applyBorder="1" applyAlignment="1">
      <alignment horizontal="right" vertical="center"/>
    </xf>
    <xf numFmtId="0" fontId="25" fillId="10" borderId="66" xfId="0" applyFont="1" applyFill="1" applyBorder="1" applyAlignment="1">
      <alignment horizontal="right" vertical="center"/>
    </xf>
    <xf numFmtId="0" fontId="121" fillId="9" borderId="116" xfId="0" applyFont="1" applyFill="1" applyBorder="1" applyAlignment="1">
      <alignment horizontal="center" vertical="center" wrapText="1"/>
    </xf>
    <xf numFmtId="0" fontId="26" fillId="2" borderId="23" xfId="0" applyFont="1" applyFill="1" applyBorder="1" applyAlignment="1">
      <alignment horizontal="center" vertical="center"/>
    </xf>
    <xf numFmtId="0" fontId="26" fillId="2" borderId="21" xfId="0" applyFont="1" applyFill="1" applyBorder="1" applyAlignment="1">
      <alignment horizontal="center" vertical="center"/>
    </xf>
    <xf numFmtId="0" fontId="26" fillId="2" borderId="72" xfId="0" applyFont="1" applyFill="1" applyBorder="1" applyAlignment="1">
      <alignment horizontal="center" vertical="center"/>
    </xf>
    <xf numFmtId="0" fontId="26" fillId="2" borderId="12" xfId="0" applyFont="1" applyFill="1" applyBorder="1" applyAlignment="1">
      <alignment horizontal="center" vertical="center"/>
    </xf>
    <xf numFmtId="0" fontId="26" fillId="2" borderId="13" xfId="0" applyFont="1" applyFill="1" applyBorder="1" applyAlignment="1">
      <alignment horizontal="center" vertical="center"/>
    </xf>
    <xf numFmtId="0" fontId="21" fillId="5" borderId="4"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7" xfId="0" applyFont="1" applyFill="1" applyBorder="1" applyAlignment="1">
      <alignment horizontal="center" vertical="center" wrapText="1"/>
    </xf>
    <xf numFmtId="0" fontId="21" fillId="5" borderId="0" xfId="0" applyFont="1" applyFill="1" applyAlignment="1">
      <alignment horizontal="center" vertical="center" wrapText="1"/>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62" fillId="2" borderId="0" xfId="0" applyFont="1" applyFill="1" applyAlignment="1">
      <alignment horizontal="center" vertical="center" wrapText="1"/>
    </xf>
    <xf numFmtId="0" fontId="62" fillId="2" borderId="79" xfId="0" applyFont="1" applyFill="1" applyBorder="1" applyAlignment="1">
      <alignment horizontal="center" vertical="center" wrapText="1"/>
    </xf>
    <xf numFmtId="0" fontId="62" fillId="2" borderId="9" xfId="0" applyFont="1" applyFill="1" applyBorder="1" applyAlignment="1">
      <alignment horizontal="center" vertical="center" wrapText="1"/>
    </xf>
    <xf numFmtId="0" fontId="62" fillId="2" borderId="80"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0" xfId="0" applyFont="1" applyFill="1" applyAlignment="1">
      <alignment horizontal="center" vertical="center" wrapText="1"/>
    </xf>
    <xf numFmtId="0" fontId="24" fillId="5" borderId="8"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3" fillId="9" borderId="23" xfId="0" applyFont="1" applyFill="1" applyBorder="1" applyAlignment="1">
      <alignment horizontal="center" vertical="center"/>
    </xf>
    <xf numFmtId="0" fontId="23" fillId="9" borderId="21" xfId="0" applyFont="1" applyFill="1" applyBorder="1" applyAlignment="1">
      <alignment horizontal="center" vertical="center"/>
    </xf>
    <xf numFmtId="0" fontId="23" fillId="9" borderId="72" xfId="0" applyFont="1" applyFill="1" applyBorder="1" applyAlignment="1">
      <alignment horizontal="center" vertical="center"/>
    </xf>
    <xf numFmtId="0" fontId="25" fillId="10" borderId="81" xfId="0" applyFont="1" applyFill="1" applyBorder="1" applyAlignment="1">
      <alignment horizontal="right"/>
    </xf>
    <xf numFmtId="0" fontId="25" fillId="10" borderId="20" xfId="0" applyFont="1" applyFill="1" applyBorder="1" applyAlignment="1">
      <alignment horizontal="right"/>
    </xf>
    <xf numFmtId="0" fontId="25" fillId="10" borderId="32" xfId="0" applyFont="1" applyFill="1" applyBorder="1" applyAlignment="1">
      <alignment horizontal="right"/>
    </xf>
    <xf numFmtId="0" fontId="17" fillId="0" borderId="30" xfId="0" applyFont="1" applyBorder="1" applyAlignment="1">
      <alignment horizontal="center"/>
    </xf>
    <xf numFmtId="0" fontId="17" fillId="0" borderId="31" xfId="0" applyFont="1" applyBorder="1" applyAlignment="1">
      <alignment horizontal="center"/>
    </xf>
    <xf numFmtId="0" fontId="17" fillId="0" borderId="29" xfId="0" applyFont="1" applyBorder="1" applyAlignment="1">
      <alignment horizontal="center"/>
    </xf>
    <xf numFmtId="0" fontId="61" fillId="2" borderId="12" xfId="3" applyFill="1" applyBorder="1" applyAlignment="1">
      <alignment horizontal="center" vertical="center" wrapText="1"/>
    </xf>
    <xf numFmtId="0" fontId="61" fillId="2" borderId="13" xfId="3" applyFill="1" applyBorder="1" applyAlignment="1">
      <alignment horizontal="center" vertical="center" wrapText="1"/>
    </xf>
    <xf numFmtId="0" fontId="26" fillId="2" borderId="14" xfId="0" applyFont="1" applyFill="1" applyBorder="1" applyAlignment="1">
      <alignment horizontal="center" vertical="center"/>
    </xf>
    <xf numFmtId="0" fontId="26" fillId="2" borderId="86" xfId="0" applyFont="1" applyFill="1" applyBorder="1" applyAlignment="1">
      <alignment horizontal="center" vertical="center"/>
    </xf>
    <xf numFmtId="0" fontId="88" fillId="2" borderId="4" xfId="0" applyFont="1" applyFill="1" applyBorder="1" applyAlignment="1">
      <alignment horizontal="center"/>
    </xf>
    <xf numFmtId="0" fontId="88" fillId="2" borderId="5" xfId="0" applyFont="1" applyFill="1" applyBorder="1" applyAlignment="1">
      <alignment horizontal="center"/>
    </xf>
    <xf numFmtId="0" fontId="88" fillId="2" borderId="6" xfId="0" applyFont="1" applyFill="1" applyBorder="1" applyAlignment="1">
      <alignment horizontal="center"/>
    </xf>
    <xf numFmtId="0" fontId="44" fillId="10" borderId="82" xfId="0" applyFont="1" applyFill="1" applyBorder="1" applyAlignment="1">
      <alignment horizontal="left"/>
    </xf>
    <xf numFmtId="0" fontId="44" fillId="10" borderId="12" xfId="0" applyFont="1" applyFill="1" applyBorder="1" applyAlignment="1">
      <alignment horizontal="left"/>
    </xf>
    <xf numFmtId="0" fontId="44" fillId="10" borderId="23" xfId="0" applyFont="1" applyFill="1" applyBorder="1" applyAlignment="1">
      <alignment horizontal="left"/>
    </xf>
    <xf numFmtId="0" fontId="44" fillId="10" borderId="88" xfId="0" applyFont="1" applyFill="1" applyBorder="1" applyAlignment="1">
      <alignment horizontal="left"/>
    </xf>
    <xf numFmtId="0" fontId="44" fillId="10" borderId="14" xfId="0" applyFont="1" applyFill="1" applyBorder="1" applyAlignment="1">
      <alignment horizontal="left"/>
    </xf>
    <xf numFmtId="0" fontId="44" fillId="10" borderId="16" xfId="0" applyFont="1" applyFill="1" applyBorder="1" applyAlignment="1">
      <alignment horizontal="left"/>
    </xf>
    <xf numFmtId="0" fontId="44" fillId="13" borderId="89" xfId="0" applyFont="1" applyFill="1" applyBorder="1" applyAlignment="1">
      <alignment horizontal="center"/>
    </xf>
    <xf numFmtId="0" fontId="44" fillId="13" borderId="15" xfId="0" applyFont="1" applyFill="1" applyBorder="1" applyAlignment="1">
      <alignment horizontal="center"/>
    </xf>
    <xf numFmtId="0" fontId="44" fillId="13" borderId="67" xfId="0" applyFont="1" applyFill="1" applyBorder="1" applyAlignment="1">
      <alignment horizontal="center"/>
    </xf>
    <xf numFmtId="0" fontId="25" fillId="4" borderId="1" xfId="0" applyFont="1" applyFill="1" applyBorder="1" applyAlignment="1">
      <alignment horizontal="center"/>
    </xf>
    <xf numFmtId="0" fontId="25" fillId="4" borderId="2" xfId="0" applyFont="1" applyFill="1" applyBorder="1" applyAlignment="1">
      <alignment horizontal="center"/>
    </xf>
    <xf numFmtId="0" fontId="33" fillId="5" borderId="2" xfId="0" applyFont="1" applyFill="1" applyBorder="1" applyAlignment="1">
      <alignment horizontal="center" vertical="top" wrapText="1"/>
    </xf>
    <xf numFmtId="0" fontId="33" fillId="5" borderId="3" xfId="0" applyFont="1" applyFill="1" applyBorder="1" applyAlignment="1">
      <alignment horizontal="center" vertical="top" wrapText="1"/>
    </xf>
    <xf numFmtId="0" fontId="52" fillId="8" borderId="104" xfId="0" applyFont="1" applyFill="1" applyBorder="1" applyAlignment="1">
      <alignment horizontal="center" vertical="center"/>
    </xf>
    <xf numFmtId="0" fontId="52" fillId="8" borderId="48" xfId="0" applyFont="1" applyFill="1" applyBorder="1" applyAlignment="1">
      <alignment horizontal="center" vertical="center"/>
    </xf>
    <xf numFmtId="0" fontId="44" fillId="10" borderId="87" xfId="0" applyFont="1" applyFill="1" applyBorder="1" applyAlignment="1">
      <alignment horizontal="left"/>
    </xf>
    <xf numFmtId="0" fontId="44" fillId="10" borderId="10" xfId="0" applyFont="1" applyFill="1" applyBorder="1" applyAlignment="1">
      <alignment horizontal="left"/>
    </xf>
    <xf numFmtId="0" fontId="44" fillId="10" borderId="19" xfId="0" applyFont="1" applyFill="1" applyBorder="1" applyAlignment="1">
      <alignment horizontal="left"/>
    </xf>
    <xf numFmtId="0" fontId="3" fillId="8" borderId="1"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52" fillId="8" borderId="30" xfId="0" applyFont="1" applyFill="1" applyBorder="1" applyAlignment="1">
      <alignment horizontal="center" vertical="center"/>
    </xf>
    <xf numFmtId="0" fontId="52" fillId="8" borderId="31" xfId="0" applyFont="1" applyFill="1" applyBorder="1" applyAlignment="1">
      <alignment horizontal="center" vertical="center"/>
    </xf>
    <xf numFmtId="0" fontId="52" fillId="8" borderId="29" xfId="0" applyFont="1" applyFill="1" applyBorder="1" applyAlignment="1">
      <alignment horizontal="center" vertical="center"/>
    </xf>
    <xf numFmtId="0" fontId="0" fillId="2" borderId="34" xfId="0" applyFill="1" applyBorder="1" applyAlignment="1">
      <alignment horizontal="center"/>
    </xf>
    <xf numFmtId="0" fontId="0" fillId="2" borderId="35" xfId="0" applyFill="1" applyBorder="1" applyAlignment="1">
      <alignment horizontal="center"/>
    </xf>
    <xf numFmtId="1" fontId="70" fillId="20" borderId="23" xfId="0" applyNumberFormat="1" applyFont="1" applyFill="1" applyBorder="1" applyAlignment="1">
      <alignment horizontal="center"/>
    </xf>
    <xf numFmtId="1" fontId="70" fillId="20" borderId="21" xfId="0" applyNumberFormat="1" applyFont="1" applyFill="1" applyBorder="1" applyAlignment="1">
      <alignment horizontal="center"/>
    </xf>
    <xf numFmtId="1" fontId="70" fillId="20" borderId="22" xfId="0" applyNumberFormat="1" applyFont="1" applyFill="1" applyBorder="1" applyAlignment="1">
      <alignment horizontal="center"/>
    </xf>
    <xf numFmtId="0" fontId="33" fillId="5" borderId="23" xfId="0" applyFont="1" applyFill="1" applyBorder="1" applyAlignment="1">
      <alignment horizontal="center"/>
    </xf>
    <xf numFmtId="0" fontId="33" fillId="5" borderId="21" xfId="0" applyFont="1" applyFill="1" applyBorder="1" applyAlignment="1">
      <alignment horizontal="center"/>
    </xf>
    <xf numFmtId="0" fontId="33" fillId="5" borderId="22" xfId="0" applyFont="1" applyFill="1" applyBorder="1" applyAlignment="1">
      <alignment horizontal="center"/>
    </xf>
    <xf numFmtId="0" fontId="64" fillId="8" borderId="89" xfId="0" applyFont="1" applyFill="1" applyBorder="1" applyAlignment="1">
      <alignment horizontal="center" vertical="center"/>
    </xf>
    <xf numFmtId="0" fontId="64" fillId="8" borderId="15" xfId="0" applyFont="1" applyFill="1" applyBorder="1" applyAlignment="1">
      <alignment horizontal="center" vertical="center"/>
    </xf>
    <xf numFmtId="0" fontId="64" fillId="8" borderId="90" xfId="0" applyFont="1" applyFill="1" applyBorder="1" applyAlignment="1">
      <alignment horizontal="center" vertical="center"/>
    </xf>
    <xf numFmtId="0" fontId="26" fillId="2" borderId="0" xfId="0" applyFont="1" applyFill="1" applyAlignment="1">
      <alignment horizontal="center" vertical="center" wrapText="1"/>
    </xf>
    <xf numFmtId="0" fontId="64" fillId="8" borderId="1" xfId="0" applyFont="1" applyFill="1" applyBorder="1" applyAlignment="1">
      <alignment horizontal="center" vertical="center" wrapText="1"/>
    </xf>
    <xf numFmtId="0" fontId="64" fillId="8" borderId="2" xfId="0" applyFont="1" applyFill="1" applyBorder="1" applyAlignment="1">
      <alignment horizontal="center" vertical="center" wrapText="1"/>
    </xf>
    <xf numFmtId="0" fontId="64" fillId="8" borderId="3" xfId="0" applyFont="1" applyFill="1" applyBorder="1" applyAlignment="1">
      <alignment horizontal="center" vertical="center" wrapText="1"/>
    </xf>
    <xf numFmtId="0" fontId="26" fillId="2" borderId="9" xfId="0" applyFont="1" applyFill="1" applyBorder="1" applyAlignment="1">
      <alignment horizontal="center" vertical="center" wrapText="1"/>
    </xf>
    <xf numFmtId="0" fontId="26" fillId="2" borderId="91" xfId="0" applyFont="1" applyFill="1" applyBorder="1" applyAlignment="1">
      <alignment horizontal="center" vertical="center" wrapText="1"/>
    </xf>
    <xf numFmtId="0" fontId="34" fillId="10" borderId="102" xfId="0" applyFont="1" applyFill="1" applyBorder="1" applyAlignment="1">
      <alignment horizontal="right" vertical="center"/>
    </xf>
    <xf numFmtId="0" fontId="34" fillId="10" borderId="26" xfId="0" applyFont="1" applyFill="1" applyBorder="1" applyAlignment="1">
      <alignment horizontal="right" vertical="center"/>
    </xf>
    <xf numFmtId="0" fontId="34" fillId="10" borderId="24" xfId="0" applyFont="1" applyFill="1" applyBorder="1" applyAlignment="1">
      <alignment horizontal="right" vertical="center"/>
    </xf>
    <xf numFmtId="0" fontId="30" fillId="8" borderId="102" xfId="0" applyFont="1" applyFill="1" applyBorder="1" applyAlignment="1">
      <alignment horizontal="center"/>
    </xf>
    <xf numFmtId="0" fontId="30" fillId="8" borderId="26" xfId="0" applyFont="1" applyFill="1" applyBorder="1" applyAlignment="1">
      <alignment horizontal="center"/>
    </xf>
    <xf numFmtId="0" fontId="41" fillId="8" borderId="4" xfId="0" applyFont="1" applyFill="1" applyBorder="1" applyAlignment="1">
      <alignment horizontal="center" vertical="center"/>
    </xf>
    <xf numFmtId="0" fontId="41" fillId="8" borderId="5" xfId="0" applyFont="1" applyFill="1" applyBorder="1" applyAlignment="1">
      <alignment horizontal="center" vertical="center"/>
    </xf>
    <xf numFmtId="0" fontId="41" fillId="8" borderId="6" xfId="0" applyFont="1" applyFill="1" applyBorder="1" applyAlignment="1">
      <alignment horizontal="center" vertical="center"/>
    </xf>
    <xf numFmtId="0" fontId="34" fillId="10" borderId="96" xfId="0" applyFont="1" applyFill="1" applyBorder="1" applyAlignment="1">
      <alignment horizontal="right" vertical="center"/>
    </xf>
    <xf numFmtId="0" fontId="34" fillId="10" borderId="21" xfId="0" applyFont="1" applyFill="1" applyBorder="1" applyAlignment="1">
      <alignment horizontal="right" vertical="center"/>
    </xf>
    <xf numFmtId="0" fontId="34" fillId="10" borderId="22" xfId="0" applyFont="1" applyFill="1" applyBorder="1" applyAlignment="1">
      <alignment horizontal="right" vertical="center"/>
    </xf>
    <xf numFmtId="0" fontId="90" fillId="2" borderId="8" xfId="3" applyFont="1" applyFill="1" applyBorder="1" applyAlignment="1">
      <alignment horizontal="center"/>
    </xf>
    <xf numFmtId="0" fontId="90" fillId="2" borderId="9" xfId="3" applyFont="1" applyFill="1" applyBorder="1" applyAlignment="1">
      <alignment horizontal="center"/>
    </xf>
    <xf numFmtId="0" fontId="90" fillId="2" borderId="80" xfId="3" applyFont="1" applyFill="1" applyBorder="1" applyAlignment="1">
      <alignment horizontal="center"/>
    </xf>
    <xf numFmtId="0" fontId="32" fillId="12" borderId="23" xfId="0" applyFont="1" applyFill="1" applyBorder="1" applyAlignment="1">
      <alignment horizontal="center"/>
    </xf>
    <xf numFmtId="0" fontId="32" fillId="12" borderId="21" xfId="0" applyFont="1" applyFill="1" applyBorder="1" applyAlignment="1">
      <alignment horizontal="center"/>
    </xf>
    <xf numFmtId="0" fontId="32" fillId="12" borderId="22" xfId="0" applyFont="1" applyFill="1" applyBorder="1" applyAlignment="1">
      <alignment horizontal="center"/>
    </xf>
    <xf numFmtId="0" fontId="69" fillId="4" borderId="23" xfId="0" applyFont="1" applyFill="1" applyBorder="1" applyAlignment="1">
      <alignment horizontal="center" vertical="center"/>
    </xf>
    <xf numFmtId="0" fontId="69" fillId="4" borderId="21" xfId="0" applyFont="1" applyFill="1" applyBorder="1" applyAlignment="1">
      <alignment horizontal="center" vertical="center"/>
    </xf>
    <xf numFmtId="0" fontId="69" fillId="4" borderId="22" xfId="0" applyFont="1" applyFill="1" applyBorder="1" applyAlignment="1">
      <alignment horizontal="center" vertical="center"/>
    </xf>
    <xf numFmtId="0" fontId="54" fillId="2" borderId="130"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132" xfId="0" applyFont="1" applyFill="1" applyBorder="1" applyAlignment="1">
      <alignment horizontal="center" vertical="center"/>
    </xf>
    <xf numFmtId="0" fontId="58" fillId="14" borderId="41" xfId="0" applyFont="1" applyFill="1" applyBorder="1" applyAlignment="1">
      <alignment horizontal="center" vertical="center" wrapText="1"/>
    </xf>
    <xf numFmtId="0" fontId="58" fillId="14" borderId="44" xfId="0" applyFont="1" applyFill="1" applyBorder="1" applyAlignment="1">
      <alignment horizontal="center" vertical="center" wrapText="1"/>
    </xf>
    <xf numFmtId="0" fontId="54" fillId="2" borderId="38" xfId="0" applyFont="1" applyFill="1" applyBorder="1" applyAlignment="1">
      <alignment horizontal="center"/>
    </xf>
    <xf numFmtId="0" fontId="54" fillId="2" borderId="39" xfId="0" applyFont="1" applyFill="1" applyBorder="1" applyAlignment="1">
      <alignment horizontal="center"/>
    </xf>
    <xf numFmtId="0" fontId="54" fillId="2" borderId="40" xfId="0" applyFont="1" applyFill="1" applyBorder="1" applyAlignment="1">
      <alignment horizontal="center"/>
    </xf>
    <xf numFmtId="0" fontId="56" fillId="2" borderId="0" xfId="0" applyFont="1" applyFill="1" applyAlignment="1">
      <alignment horizontal="center" wrapText="1"/>
    </xf>
    <xf numFmtId="17" fontId="48" fillId="15" borderId="45" xfId="0" applyNumberFormat="1" applyFont="1" applyFill="1" applyBorder="1" applyAlignment="1">
      <alignment horizontal="center" vertical="center" wrapText="1"/>
    </xf>
    <xf numFmtId="17" fontId="48" fillId="15" borderId="129"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xf>
    <xf numFmtId="49" fontId="0" fillId="0" borderId="0" xfId="0" applyNumberFormat="1" applyAlignment="1">
      <alignment horizontal="left" vertical="top" wrapText="1"/>
    </xf>
    <xf numFmtId="0" fontId="124" fillId="0" borderId="0" xfId="0" applyFont="1" applyAlignment="1">
      <alignment horizontal="center" vertical="center"/>
    </xf>
    <xf numFmtId="0" fontId="125" fillId="0" borderId="0" xfId="0" applyFont="1" applyAlignment="1">
      <alignment horizontal="center" vertical="center"/>
    </xf>
    <xf numFmtId="0" fontId="108" fillId="5" borderId="136" xfId="0" applyFont="1" applyFill="1" applyBorder="1" applyAlignment="1">
      <alignment horizontal="center" vertical="center" wrapText="1"/>
    </xf>
    <xf numFmtId="0" fontId="108" fillId="5" borderId="0" xfId="0" applyFont="1" applyFill="1" applyAlignment="1">
      <alignment horizontal="center" vertical="center" wrapText="1"/>
    </xf>
    <xf numFmtId="0" fontId="108" fillId="5" borderId="138" xfId="0" applyFont="1" applyFill="1" applyBorder="1" applyAlignment="1">
      <alignment horizontal="center" vertical="center" wrapText="1"/>
    </xf>
    <xf numFmtId="0" fontId="108" fillId="5" borderId="9" xfId="0" applyFont="1" applyFill="1" applyBorder="1" applyAlignment="1">
      <alignment horizontal="center" vertical="center" wrapText="1"/>
    </xf>
    <xf numFmtId="0" fontId="109" fillId="5" borderId="139" xfId="0" applyFont="1" applyFill="1" applyBorder="1" applyAlignment="1">
      <alignment horizontal="center" vertical="center" wrapText="1"/>
    </xf>
    <xf numFmtId="0" fontId="109" fillId="5" borderId="5" xfId="0" applyFont="1" applyFill="1" applyBorder="1" applyAlignment="1">
      <alignment horizontal="center" vertical="center" wrapText="1"/>
    </xf>
    <xf numFmtId="0" fontId="109" fillId="5" borderId="6" xfId="0" applyFont="1" applyFill="1" applyBorder="1" applyAlignment="1">
      <alignment horizontal="center" vertical="center" wrapText="1"/>
    </xf>
    <xf numFmtId="0" fontId="109" fillId="5" borderId="136" xfId="0" applyFont="1" applyFill="1" applyBorder="1" applyAlignment="1">
      <alignment horizontal="center" vertical="center" wrapText="1"/>
    </xf>
    <xf numFmtId="0" fontId="109" fillId="5" borderId="0" xfId="0" applyFont="1" applyFill="1" applyAlignment="1">
      <alignment horizontal="center" vertical="center" wrapText="1"/>
    </xf>
    <xf numFmtId="0" fontId="109" fillId="5" borderId="79" xfId="0" applyFont="1" applyFill="1" applyBorder="1" applyAlignment="1">
      <alignment horizontal="center" vertical="center" wrapText="1"/>
    </xf>
    <xf numFmtId="0" fontId="109" fillId="5" borderId="140" xfId="0" applyFont="1" applyFill="1" applyBorder="1" applyAlignment="1">
      <alignment horizontal="center" vertical="center" wrapText="1"/>
    </xf>
    <xf numFmtId="0" fontId="109" fillId="5" borderId="141" xfId="0" applyFont="1" applyFill="1" applyBorder="1" applyAlignment="1">
      <alignment horizontal="center" vertical="center" wrapText="1"/>
    </xf>
    <xf numFmtId="0" fontId="109" fillId="5" borderId="142" xfId="0" applyFont="1" applyFill="1" applyBorder="1" applyAlignment="1">
      <alignment horizontal="center" vertical="center" wrapText="1"/>
    </xf>
    <xf numFmtId="0" fontId="111" fillId="2" borderId="145" xfId="0" applyFont="1" applyFill="1" applyBorder="1" applyAlignment="1">
      <alignment horizontal="left" vertical="center" wrapText="1"/>
    </xf>
    <xf numFmtId="0" fontId="111" fillId="2" borderId="0" xfId="0" applyFont="1" applyFill="1" applyAlignment="1">
      <alignment horizontal="left" vertical="center" wrapText="1"/>
    </xf>
    <xf numFmtId="0" fontId="127" fillId="0" borderId="0" xfId="0" applyFont="1" applyAlignment="1">
      <alignment horizontal="left" vertical="top" wrapText="1"/>
    </xf>
  </cellXfs>
  <cellStyles count="6">
    <cellStyle name="Lien hypertexte" xfId="3" builtinId="8"/>
    <cellStyle name="Milliers" xfId="5" builtinId="3"/>
    <cellStyle name="Monétaire" xfId="4" builtinId="4"/>
    <cellStyle name="Normal" xfId="0" builtinId="0"/>
    <cellStyle name="Normal 5" xfId="1" xr:uid="{00000000-0005-0000-0000-000002000000}"/>
    <cellStyle name="Pourcentage" xfId="2" builtinId="5"/>
  </cellStyles>
  <dxfs count="142">
    <dxf>
      <font>
        <color rgb="FF00B050"/>
      </font>
    </dxf>
    <dxf>
      <font>
        <color rgb="FFFF0000"/>
      </font>
    </dxf>
    <dxf>
      <font>
        <color rgb="FFFF0000"/>
      </font>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color rgb="FFFF0000"/>
      </font>
      <fill>
        <patternFill>
          <bgColor rgb="FFFF9999"/>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FF0000"/>
      </font>
      <fill>
        <patternFill>
          <fgColor theme="0"/>
          <bgColor rgb="FFFFCCCC"/>
        </patternFill>
      </fill>
    </dxf>
    <dxf>
      <font>
        <b/>
        <i val="0"/>
        <color rgb="FFFF0000"/>
      </font>
      <fill>
        <patternFill>
          <bgColor rgb="FFFFCCCC"/>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00B050"/>
      </font>
      <fill>
        <patternFill>
          <bgColor theme="9" tint="0.79998168889431442"/>
        </patternFill>
      </fill>
    </dxf>
    <dxf>
      <font>
        <b/>
        <i val="0"/>
        <color rgb="FF00B050"/>
      </font>
      <fill>
        <patternFill>
          <bgColor theme="9" tint="0.79998168889431442"/>
        </patternFill>
      </fill>
    </dxf>
    <dxf>
      <font>
        <color theme="0"/>
      </font>
      <fill>
        <patternFill>
          <bgColor theme="0"/>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ill>
        <patternFill patternType="darkDown">
          <fgColor theme="0"/>
          <bgColor theme="8" tint="0.59996337778862885"/>
        </patternFill>
      </fill>
      <border>
        <left/>
        <right/>
        <top/>
        <bottom/>
        <vertical/>
        <horizontal/>
      </border>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color rgb="FFFF0000"/>
      </font>
      <fill>
        <patternFill>
          <bgColor rgb="FFFF9999"/>
        </patternFill>
      </fill>
    </dxf>
    <dxf>
      <font>
        <b/>
        <i val="0"/>
        <color rgb="FF00B050"/>
      </font>
      <fill>
        <patternFill>
          <bgColor theme="9" tint="0.59996337778862885"/>
        </patternFill>
      </fill>
    </dxf>
    <dxf>
      <font>
        <b/>
        <i val="0"/>
        <color rgb="FF00B050"/>
      </font>
      <fill>
        <patternFill>
          <bgColor theme="9" tint="0.79998168889431442"/>
        </patternFill>
      </fill>
    </dxf>
    <dxf>
      <font>
        <b/>
        <i val="0"/>
        <color rgb="FF00B050"/>
      </font>
      <fill>
        <patternFill>
          <bgColor theme="9" tint="0.79998168889431442"/>
        </patternFill>
      </fill>
    </dxf>
    <dxf>
      <font>
        <b/>
        <i val="0"/>
        <color rgb="FF00B050"/>
      </font>
      <fill>
        <patternFill>
          <bgColor theme="9" tint="0.79998168889431442"/>
        </patternFill>
      </fill>
    </dxf>
    <dxf>
      <font>
        <color rgb="FFFF0000"/>
      </font>
      <fill>
        <patternFill>
          <bgColor rgb="FFFF9999"/>
        </patternFill>
      </fill>
    </dxf>
    <dxf>
      <font>
        <b/>
        <i val="0"/>
        <color rgb="FF00B050"/>
      </font>
      <fill>
        <patternFill>
          <bgColor theme="9"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8" tint="0.59996337778862885"/>
      </font>
      <fill>
        <patternFill patternType="darkDown">
          <fgColor theme="0"/>
          <bgColor theme="8" tint="0.59996337778862885"/>
        </patternFill>
      </fill>
    </dxf>
    <dxf>
      <font>
        <color theme="8" tint="0.59996337778862885"/>
      </font>
      <fill>
        <patternFill patternType="darkDown">
          <fgColor theme="0"/>
          <bgColor theme="8" tint="0.59996337778862885"/>
        </patternFill>
      </fill>
    </dxf>
    <dxf>
      <font>
        <color theme="8" tint="0.59996337778862885"/>
      </font>
      <fill>
        <patternFill patternType="darkDown">
          <fgColor theme="0"/>
          <bgColor theme="8" tint="0.59996337778862885"/>
        </patternFill>
      </fill>
    </dxf>
    <dxf>
      <font>
        <color theme="8" tint="0.59996337778862885"/>
      </font>
      <fill>
        <patternFill patternType="darkDown">
          <fgColor theme="0"/>
          <bgColor theme="8" tint="0.59996337778862885"/>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outline val="0"/>
        <shadow val="0"/>
        <u val="none"/>
        <vertAlign val="baseline"/>
        <sz val="11"/>
        <color theme="3"/>
        <name val="Calibri"/>
        <scheme val="minor"/>
      </font>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1"/>
        <color theme="3"/>
        <name val="Calibri"/>
        <scheme val="minor"/>
      </font>
      <fill>
        <patternFill patternType="none">
          <fgColor indexed="64"/>
          <bgColor auto="1"/>
        </patternFill>
      </fill>
      <alignment horizontal="left" vertical="top" textRotation="0" wrapText="0" indent="0" justifyLastLine="0" shrinkToFit="0" readingOrder="0"/>
    </dxf>
    <dxf>
      <font>
        <b/>
        <i val="0"/>
        <strike val="0"/>
        <condense val="0"/>
        <extend val="0"/>
        <outline val="0"/>
        <shadow val="0"/>
        <u val="none"/>
        <vertAlign val="baseline"/>
        <sz val="11"/>
        <color theme="3"/>
        <name val="Calibri"/>
        <scheme val="minor"/>
      </font>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1"/>
        <color theme="3"/>
        <name val="Calibri"/>
        <scheme val="minor"/>
      </font>
    </dxf>
    <dxf>
      <font>
        <strike val="0"/>
        <outline val="0"/>
        <shadow val="0"/>
        <u val="none"/>
        <vertAlign val="baseline"/>
        <sz val="11"/>
        <color theme="3"/>
        <name val="Calibri"/>
        <scheme val="minor"/>
      </font>
    </dxf>
    <dxf>
      <font>
        <strike val="0"/>
        <outline val="0"/>
        <shadow val="0"/>
        <u val="none"/>
        <vertAlign val="baseline"/>
        <sz val="11"/>
        <color theme="3"/>
        <name val="Calibri"/>
        <scheme val="minor"/>
      </font>
    </dxf>
    <dxf>
      <font>
        <strike val="0"/>
        <outline val="0"/>
        <shadow val="0"/>
        <u val="none"/>
        <vertAlign val="baseline"/>
        <sz val="11"/>
        <color theme="3"/>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7" tint="-0.249977111117893"/>
        <name val="Calibri"/>
        <scheme val="minor"/>
      </font>
    </dxf>
    <dxf>
      <font>
        <b val="0"/>
        <i val="0"/>
        <strike val="0"/>
        <condense val="0"/>
        <extend val="0"/>
        <outline val="0"/>
        <shadow val="0"/>
        <u val="none"/>
        <vertAlign val="baseline"/>
        <sz val="11"/>
        <color theme="7" tint="-0.249977111117893"/>
        <name val="Calibri"/>
        <scheme val="minor"/>
      </font>
    </dxf>
    <dxf>
      <font>
        <b val="0"/>
        <i val="0"/>
        <strike val="0"/>
        <condense val="0"/>
        <extend val="0"/>
        <outline val="0"/>
        <shadow val="0"/>
        <u val="none"/>
        <vertAlign val="baseline"/>
        <sz val="11"/>
        <color theme="7" tint="-0.249977111117893"/>
        <name val="Calibri"/>
        <scheme val="none"/>
      </font>
    </dxf>
    <dxf>
      <font>
        <b val="0"/>
        <i val="0"/>
        <strike val="0"/>
        <condense val="0"/>
        <extend val="0"/>
        <outline val="0"/>
        <shadow val="0"/>
        <u val="none"/>
        <vertAlign val="baseline"/>
        <sz val="11"/>
        <color theme="7" tint="-0.249977111117893"/>
        <name val="Calibri"/>
        <scheme val="none"/>
      </font>
    </dxf>
    <dxf>
      <font>
        <b val="0"/>
        <i val="0"/>
        <strike val="0"/>
        <condense val="0"/>
        <extend val="0"/>
        <outline val="0"/>
        <shadow val="0"/>
        <u val="none"/>
        <vertAlign val="baseline"/>
        <sz val="11"/>
        <color rgb="FFFF0000"/>
        <name val="Calibri"/>
        <scheme val="none"/>
      </font>
    </dxf>
    <dxf>
      <font>
        <b val="0"/>
        <i val="0"/>
        <strike val="0"/>
        <condense val="0"/>
        <extend val="0"/>
        <outline val="0"/>
        <shadow val="0"/>
        <u val="none"/>
        <vertAlign val="baseline"/>
        <sz val="11"/>
        <color rgb="FFFF0000"/>
        <name val="Calibri"/>
        <scheme val="none"/>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00B0F0"/>
        <name val="Calibri"/>
        <scheme val="minor"/>
      </font>
    </dxf>
    <dxf>
      <font>
        <b val="0"/>
        <i val="0"/>
        <strike val="0"/>
        <condense val="0"/>
        <extend val="0"/>
        <outline val="0"/>
        <shadow val="0"/>
        <u val="none"/>
        <vertAlign val="baseline"/>
        <sz val="11"/>
        <color rgb="FF00B0F0"/>
        <name val="Calibri"/>
        <scheme val="minor"/>
      </font>
    </dxf>
    <dxf>
      <font>
        <b val="0"/>
        <i val="0"/>
        <strike val="0"/>
        <condense val="0"/>
        <extend val="0"/>
        <outline val="0"/>
        <shadow val="0"/>
        <u val="none"/>
        <vertAlign val="baseline"/>
        <sz val="11"/>
        <color theme="7" tint="-0.249977111117893"/>
        <name val="Calibri"/>
        <scheme val="none"/>
      </font>
    </dxf>
    <dxf>
      <font>
        <b val="0"/>
        <i val="0"/>
        <strike val="0"/>
        <condense val="0"/>
        <extend val="0"/>
        <outline val="0"/>
        <shadow val="0"/>
        <u val="none"/>
        <vertAlign val="baseline"/>
        <sz val="11"/>
        <color theme="7" tint="-0.249977111117893"/>
        <name val="Calibri"/>
        <scheme val="none"/>
      </font>
    </dxf>
    <dxf>
      <font>
        <b val="0"/>
        <i val="0"/>
        <strike val="0"/>
        <condense val="0"/>
        <extend val="0"/>
        <outline val="0"/>
        <shadow val="0"/>
        <u val="none"/>
        <vertAlign val="baseline"/>
        <sz val="11"/>
        <color theme="7" tint="-0.249977111117893"/>
        <name val="Calibri"/>
        <scheme val="none"/>
      </font>
    </dxf>
  </dxfs>
  <tableStyles count="0" defaultTableStyle="TableStyleMedium2" defaultPivotStyle="PivotStyleLight16"/>
  <colors>
    <mruColors>
      <color rgb="FFFFF5E7"/>
      <color rgb="FFD3DEF1"/>
      <color rgb="FFFFCCCC"/>
      <color rgb="FFFF7C80"/>
      <color rgb="FFFFE181"/>
      <color rgb="FF699BFF"/>
      <color rgb="FFFF99CC"/>
      <color rgb="FF003399"/>
      <color rgb="FF156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png"/><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7</xdr:col>
      <xdr:colOff>364550</xdr:colOff>
      <xdr:row>1</xdr:row>
      <xdr:rowOff>35719</xdr:rowOff>
    </xdr:from>
    <xdr:to>
      <xdr:col>8</xdr:col>
      <xdr:colOff>780981</xdr:colOff>
      <xdr:row>6</xdr:row>
      <xdr:rowOff>190501</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7818" t="8205" r="6878" b="7738"/>
        <a:stretch/>
      </xdr:blipFill>
      <xdr:spPr>
        <a:xfrm>
          <a:off x="8365550" y="321469"/>
          <a:ext cx="1738024" cy="1131095"/>
        </a:xfrm>
        <a:prstGeom prst="rect">
          <a:avLst/>
        </a:prstGeom>
      </xdr:spPr>
    </xdr:pic>
    <xdr:clientData/>
  </xdr:twoCellAnchor>
  <xdr:twoCellAnchor editAs="oneCell">
    <xdr:from>
      <xdr:col>11</xdr:col>
      <xdr:colOff>179916</xdr:colOff>
      <xdr:row>29</xdr:row>
      <xdr:rowOff>74084</xdr:rowOff>
    </xdr:from>
    <xdr:to>
      <xdr:col>21</xdr:col>
      <xdr:colOff>750358</xdr:colOff>
      <xdr:row>40</xdr:row>
      <xdr:rowOff>249767</xdr:rowOff>
    </xdr:to>
    <xdr:pic>
      <xdr:nvPicPr>
        <xdr:cNvPr id="2" name="Image 1">
          <a:extLst>
            <a:ext uri="{FF2B5EF4-FFF2-40B4-BE49-F238E27FC236}">
              <a16:creationId xmlns:a16="http://schemas.microsoft.com/office/drawing/2014/main" id="{D708BB38-4553-7440-DDF9-3910EF324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9833" y="5884334"/>
          <a:ext cx="8190442" cy="2302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99390</xdr:colOff>
      <xdr:row>2</xdr:row>
      <xdr:rowOff>30030</xdr:rowOff>
    </xdr:from>
    <xdr:to>
      <xdr:col>7</xdr:col>
      <xdr:colOff>1809750</xdr:colOff>
      <xdr:row>7</xdr:row>
      <xdr:rowOff>180599</xdr:rowOff>
    </xdr:to>
    <xdr:pic>
      <xdr:nvPicPr>
        <xdr:cNvPr id="4" name="Image 3">
          <a:extLst>
            <a:ext uri="{FF2B5EF4-FFF2-40B4-BE49-F238E27FC236}">
              <a16:creationId xmlns:a16="http://schemas.microsoft.com/office/drawing/2014/main" id="{3C56177B-9174-4A07-A943-FDC67B73B4D0}"/>
            </a:ext>
          </a:extLst>
        </xdr:cNvPr>
        <xdr:cNvPicPr>
          <a:picLocks noChangeAspect="1"/>
        </xdr:cNvPicPr>
      </xdr:nvPicPr>
      <xdr:blipFill rotWithShape="1">
        <a:blip xmlns:r="http://schemas.openxmlformats.org/officeDocument/2006/relationships" r:embed="rId1"/>
        <a:srcRect l="7818" t="8205" r="6878" b="7738"/>
        <a:stretch/>
      </xdr:blipFill>
      <xdr:spPr>
        <a:xfrm>
          <a:off x="8567115" y="401505"/>
          <a:ext cx="1710360" cy="11030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238123</xdr:colOff>
      <xdr:row>2</xdr:row>
      <xdr:rowOff>174624</xdr:rowOff>
    </xdr:from>
    <xdr:to>
      <xdr:col>8</xdr:col>
      <xdr:colOff>664123</xdr:colOff>
      <xdr:row>23</xdr:row>
      <xdr:rowOff>134124</xdr:rowOff>
    </xdr:to>
    <xdr:pic>
      <xdr:nvPicPr>
        <xdr:cNvPr id="2" name="Imag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3" y="555624"/>
          <a:ext cx="5760000" cy="3960000"/>
        </a:xfrm>
        <a:prstGeom prst="rect">
          <a:avLst/>
        </a:prstGeom>
        <a:noFill/>
        <a:ln>
          <a:noFill/>
        </a:ln>
      </xdr:spPr>
    </xdr:pic>
    <xdr:clientData/>
  </xdr:twoCellAnchor>
  <xdr:twoCellAnchor editAs="oneCell">
    <xdr:from>
      <xdr:col>1</xdr:col>
      <xdr:colOff>333375</xdr:colOff>
      <xdr:row>26</xdr:row>
      <xdr:rowOff>134938</xdr:rowOff>
    </xdr:from>
    <xdr:to>
      <xdr:col>8</xdr:col>
      <xdr:colOff>759375</xdr:colOff>
      <xdr:row>47</xdr:row>
      <xdr:rowOff>94438</xdr:rowOff>
    </xdr:to>
    <xdr:pic>
      <xdr:nvPicPr>
        <xdr:cNvPr id="3" name="Imag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5375" y="5087938"/>
          <a:ext cx="5760000" cy="3960000"/>
        </a:xfrm>
        <a:prstGeom prst="rect">
          <a:avLst/>
        </a:prstGeom>
        <a:noFill/>
        <a:ln>
          <a:noFill/>
        </a:ln>
      </xdr:spPr>
    </xdr:pic>
    <xdr:clientData/>
  </xdr:twoCellAnchor>
  <xdr:twoCellAnchor editAs="oneCell">
    <xdr:from>
      <xdr:col>1</xdr:col>
      <xdr:colOff>341313</xdr:colOff>
      <xdr:row>51</xdr:row>
      <xdr:rowOff>63500</xdr:rowOff>
    </xdr:from>
    <xdr:to>
      <xdr:col>9</xdr:col>
      <xdr:colOff>5313</xdr:colOff>
      <xdr:row>72</xdr:row>
      <xdr:rowOff>23000</xdr:rowOff>
    </xdr:to>
    <xdr:pic>
      <xdr:nvPicPr>
        <xdr:cNvPr id="4" name="Imag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3313" y="9779000"/>
          <a:ext cx="5760000" cy="3960000"/>
        </a:xfrm>
        <a:prstGeom prst="rect">
          <a:avLst/>
        </a:prstGeom>
        <a:noFill/>
        <a:ln>
          <a:noFill/>
        </a:ln>
      </xdr:spPr>
    </xdr:pic>
    <xdr:clientData/>
  </xdr:twoCellAnchor>
  <xdr:twoCellAnchor editAs="oneCell">
    <xdr:from>
      <xdr:col>1</xdr:col>
      <xdr:colOff>325438</xdr:colOff>
      <xdr:row>104</xdr:row>
      <xdr:rowOff>166688</xdr:rowOff>
    </xdr:from>
    <xdr:to>
      <xdr:col>8</xdr:col>
      <xdr:colOff>751438</xdr:colOff>
      <xdr:row>125</xdr:row>
      <xdr:rowOff>126188</xdr:rowOff>
    </xdr:to>
    <xdr:pic>
      <xdr:nvPicPr>
        <xdr:cNvPr id="5" name="Imag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7438" y="14454188"/>
          <a:ext cx="5760000" cy="3960000"/>
        </a:xfrm>
        <a:prstGeom prst="rect">
          <a:avLst/>
        </a:prstGeom>
        <a:noFill/>
        <a:ln>
          <a:noFill/>
        </a:ln>
      </xdr:spPr>
    </xdr:pic>
    <xdr:clientData/>
  </xdr:twoCellAnchor>
  <xdr:twoCellAnchor editAs="oneCell">
    <xdr:from>
      <xdr:col>1</xdr:col>
      <xdr:colOff>309562</xdr:colOff>
      <xdr:row>129</xdr:row>
      <xdr:rowOff>79375</xdr:rowOff>
    </xdr:from>
    <xdr:to>
      <xdr:col>8</xdr:col>
      <xdr:colOff>735562</xdr:colOff>
      <xdr:row>150</xdr:row>
      <xdr:rowOff>38875</xdr:rowOff>
    </xdr:to>
    <xdr:pic>
      <xdr:nvPicPr>
        <xdr:cNvPr id="6" name="Imag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71562" y="19129375"/>
          <a:ext cx="5760000" cy="3960000"/>
        </a:xfrm>
        <a:prstGeom prst="rect">
          <a:avLst/>
        </a:prstGeom>
        <a:noFill/>
        <a:ln>
          <a:noFill/>
        </a:ln>
      </xdr:spPr>
    </xdr:pic>
    <xdr:clientData/>
  </xdr:twoCellAnchor>
  <xdr:twoCellAnchor editAs="oneCell">
    <xdr:from>
      <xdr:col>1</xdr:col>
      <xdr:colOff>261938</xdr:colOff>
      <xdr:row>154</xdr:row>
      <xdr:rowOff>47625</xdr:rowOff>
    </xdr:from>
    <xdr:to>
      <xdr:col>8</xdr:col>
      <xdr:colOff>712788</xdr:colOff>
      <xdr:row>171</xdr:row>
      <xdr:rowOff>118110</xdr:rowOff>
    </xdr:to>
    <xdr:pic>
      <xdr:nvPicPr>
        <xdr:cNvPr id="8" name="Image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3938" y="28622625"/>
          <a:ext cx="5784850" cy="3880485"/>
        </a:xfrm>
        <a:prstGeom prst="rect">
          <a:avLst/>
        </a:prstGeom>
        <a:ln>
          <a:solidFill>
            <a:schemeClr val="tx1"/>
          </a:solidFill>
        </a:ln>
      </xdr:spPr>
    </xdr:pic>
    <xdr:clientData/>
  </xdr:twoCellAnchor>
  <xdr:twoCellAnchor editAs="oneCell">
    <xdr:from>
      <xdr:col>1</xdr:col>
      <xdr:colOff>333375</xdr:colOff>
      <xdr:row>77</xdr:row>
      <xdr:rowOff>39687</xdr:rowOff>
    </xdr:from>
    <xdr:to>
      <xdr:col>8</xdr:col>
      <xdr:colOff>759375</xdr:colOff>
      <xdr:row>97</xdr:row>
      <xdr:rowOff>189687</xdr:rowOff>
    </xdr:to>
    <xdr:pic>
      <xdr:nvPicPr>
        <xdr:cNvPr id="9" name="Image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95375" y="15851187"/>
          <a:ext cx="5760000" cy="3960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P-T_ENERGETIQUE\Th-EnR\07-COT_EnR\stage2020\03%20-%20Outils\03%20-%20Fiches%20projets\Fiches%202020\Biomasse\a_envoyer\fiche%20projet%20biomasse%20VF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vayssief\AppData\Local\Microsoft\Windows\INetCache\Content.Outlook\NCAFY2V3\AF_contrat_dev_enr_2020_deverouill&#233;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P-T_ENERGETIQUE\Th-EnR\07-COT_EnR\stage2020\03%20-%20Outils\03%20-%20Fiches%20projets\Fiches%202020\Biomasse\Fiche%20PACA.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ademe.intra\regions$\AUV-RAL\P-T_ENERGETIQUE\Th-EnR\07-Contrats_Chaleur_Renouvelable\Outils%20pour%20contrats%20sign&#233;s\Fiches%20pour%20comit&#233;%20d'engagement\bois%20+%20reseau\MAJ-sept-23-fiche%20projet%20biomasse%20avec%20et%20sans%20re.xlsx" TargetMode="External"/><Relationship Id="rId1" Type="http://schemas.openxmlformats.org/officeDocument/2006/relationships/externalLinkPath" Target="file:///\\ademe.intra\regions$\AUV-RAL\P-T_ENERGETIQUE\Th-EnR\07-Contrats_Chaleur_Renouvelable\Outils%20pour%20contrats%20sign&#233;s\Fiches%20pour%20comit&#233;%20d'engagement\bois%20+%20reseau\MAJ-sept-23-fiche%20projet%20biomasse%20avec%20et%20sans%20r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SERVICES\SFAB\ECHANGES\BOIS%20ENERGIE\Fonds%20Chaleur\M&#233;thode%20FC\2020\Tableur\Tableur_biomasse_v2020%20VF4.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X:\P-T_ENERGETIQUE\Th-EnR\07-Contrats_Chaleur_Renouvelable\Outils%20pour%20contrats%20sign&#233;s\Fiches%20pour%20comit&#233;%20d'engagement\bois%20+%20reseau\MAJ-sept-23-fiche%20projet%20biomasse%20avec%20et%20sans%20re.xlsx" TargetMode="External"/><Relationship Id="rId1" Type="http://schemas.openxmlformats.org/officeDocument/2006/relationships/externalLinkPath" Target="file:///X:\P-T_ENERGETIQUE\Th-EnR\07-Contrats_Chaleur_Renouvelable\Outils%20pour%20contrats%20sign&#233;s\Fiches%20pour%20comit&#233;%20d'engagement\bois%20+%20reseau\MAJ-sept-23-fiche%20projet%20biomasse%20avec%20et%20sans%20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ueil"/>
      <sheetName val="Analyse"/>
      <sheetName val="paramètres entrée"/>
      <sheetName val="fiche synth EF"/>
      <sheetName val="conso_batiments"/>
      <sheetName val="R23"/>
      <sheetName val="Bonus_CPER"/>
    </sheetNames>
    <sheetDataSet>
      <sheetData sheetId="0"/>
      <sheetData sheetId="1"/>
      <sheetData sheetId="2"/>
      <sheetData sheetId="3">
        <row r="56">
          <cell r="B56">
            <v>0</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ueil"/>
      <sheetName val="Accueil et légendes"/>
      <sheetName val="Fiche projet biomasse"/>
      <sheetName val="Aide ratios"/>
      <sheetName val="Simulation FC"/>
      <sheetName val="menus biomasse"/>
      <sheetName val="Aide qualité"/>
      <sheetName val="Valeurs de reference"/>
    </sheetNames>
    <sheetDataSet>
      <sheetData sheetId="0" refreshError="1"/>
      <sheetData sheetId="1" refreshError="1"/>
      <sheetData sheetId="2" refreshError="1">
        <row r="16">
          <cell r="F16" t="str">
            <v>Entreprise ou industrie</v>
          </cell>
        </row>
        <row r="138">
          <cell r="F138">
            <v>0</v>
          </cell>
        </row>
        <row r="187">
          <cell r="D187">
            <v>0</v>
          </cell>
        </row>
      </sheetData>
      <sheetData sheetId="3" refreshError="1"/>
      <sheetData sheetId="4" refreshError="1">
        <row r="8">
          <cell r="E8">
            <v>0</v>
          </cell>
        </row>
      </sheetData>
      <sheetData sheetId="5" refreshError="1">
        <row r="7">
          <cell r="Y7" t="str">
            <v>Collectif ou tertiaire</v>
          </cell>
        </row>
        <row r="8">
          <cell r="Y8" t="str">
            <v>Entreprise ou industrie</v>
          </cell>
        </row>
      </sheetData>
      <sheetData sheetId="6" refreshError="1">
        <row r="16">
          <cell r="F16" t="str">
            <v>Saisir la valeur</v>
          </cell>
        </row>
        <row r="17">
          <cell r="F17" t="str">
            <v>Saisir la valeur</v>
          </cell>
        </row>
        <row r="19">
          <cell r="F19" t="str">
            <v>Saisir la valeur</v>
          </cell>
        </row>
        <row r="23">
          <cell r="F23" t="str">
            <v>Saisir la valeur</v>
          </cell>
        </row>
        <row r="63">
          <cell r="F63" t="str">
            <v>Saisir la valeur</v>
          </cell>
        </row>
        <row r="65">
          <cell r="F65" t="str">
            <v/>
          </cell>
        </row>
      </sheetData>
      <sheetData sheetId="7" refreshError="1">
        <row r="41">
          <cell r="F41">
            <v>70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
      <sheetName val="List"/>
      <sheetName val="Paramètres"/>
      <sheetName val="ERD"/>
    </sheetNames>
    <sheetDataSet>
      <sheetData sheetId="0">
        <row r="1">
          <cell r="P1">
            <v>2</v>
          </cell>
        </row>
        <row r="9">
          <cell r="D9">
            <v>123456789</v>
          </cell>
        </row>
        <row r="14">
          <cell r="E14" t="str">
            <v>Non</v>
          </cell>
        </row>
        <row r="24">
          <cell r="F24" t="str">
            <v>Oui</v>
          </cell>
          <cell r="K24">
            <v>3</v>
          </cell>
        </row>
        <row r="27">
          <cell r="H27" t="str">
            <v>Localisation des projets solaire :</v>
          </cell>
          <cell r="P27">
            <v>0</v>
          </cell>
          <cell r="Q27" t="str">
            <v/>
          </cell>
        </row>
        <row r="52">
          <cell r="A52" t="str">
            <v>INVESTISSEMENTS : CHAUFFERIES BIOMASSE</v>
          </cell>
        </row>
        <row r="54">
          <cell r="A54" t="str">
            <v>Installations</v>
          </cell>
          <cell r="C54" t="str">
            <v>Secteur</v>
          </cell>
          <cell r="E54" t="str">
            <v>Montants des dépenses (HTR*)</v>
          </cell>
          <cell r="G54" t="str">
            <v>Production annuelle envisagée (en MWh/an)</v>
          </cell>
          <cell r="I54" t="str">
            <v>Aide ADEME</v>
          </cell>
        </row>
        <row r="55">
          <cell r="A55" t="str">
            <v>Installation n°1</v>
          </cell>
          <cell r="C55" t="str">
            <v>collectif / tertiaire</v>
          </cell>
          <cell r="E55">
            <v>150000</v>
          </cell>
          <cell r="G55">
            <v>6000</v>
          </cell>
          <cell r="I55">
            <v>150000</v>
          </cell>
          <cell r="M55">
            <v>1</v>
          </cell>
          <cell r="N55">
            <v>1</v>
          </cell>
          <cell r="P55">
            <v>0</v>
          </cell>
          <cell r="Q55" t="str">
            <v/>
          </cell>
        </row>
        <row r="56">
          <cell r="A56" t="str">
            <v>Installation n°2</v>
          </cell>
          <cell r="I56">
            <v>0</v>
          </cell>
          <cell r="M56">
            <v>2</v>
          </cell>
          <cell r="N56">
            <v>1</v>
          </cell>
          <cell r="P56">
            <v>1</v>
          </cell>
          <cell r="Q56" t="str">
            <v>Merci de choisir le secteur d'activité qui utilisera la chaleur</v>
          </cell>
        </row>
        <row r="57">
          <cell r="A57" t="str">
            <v>Installation n°3</v>
          </cell>
          <cell r="I57">
            <v>0</v>
          </cell>
          <cell r="M57">
            <v>3</v>
          </cell>
          <cell r="N57">
            <v>1</v>
          </cell>
          <cell r="P57">
            <v>1</v>
          </cell>
          <cell r="Q57" t="str">
            <v>Merci de choisir le secteur d'activité qui utilisera la chaleur</v>
          </cell>
        </row>
        <row r="58">
          <cell r="A58" t="str">
            <v>Installation n°4</v>
          </cell>
          <cell r="I58">
            <v>0</v>
          </cell>
          <cell r="M58">
            <v>4</v>
          </cell>
          <cell r="N58">
            <v>0</v>
          </cell>
          <cell r="P58">
            <v>0</v>
          </cell>
          <cell r="Q58" t="str">
            <v/>
          </cell>
        </row>
        <row r="59">
          <cell r="A59" t="str">
            <v>Installation n°5</v>
          </cell>
          <cell r="I59">
            <v>0</v>
          </cell>
          <cell r="M59">
            <v>5</v>
          </cell>
          <cell r="N59">
            <v>0</v>
          </cell>
          <cell r="P59">
            <v>0</v>
          </cell>
          <cell r="Q59" t="str">
            <v/>
          </cell>
        </row>
        <row r="60">
          <cell r="A60" t="str">
            <v>Installation n°6</v>
          </cell>
          <cell r="I60">
            <v>0</v>
          </cell>
          <cell r="M60">
            <v>6</v>
          </cell>
          <cell r="N60">
            <v>0</v>
          </cell>
          <cell r="P60">
            <v>0</v>
          </cell>
          <cell r="Q60" t="str">
            <v/>
          </cell>
        </row>
        <row r="61">
          <cell r="A61" t="str">
            <v>Installation n°7</v>
          </cell>
          <cell r="I61">
            <v>0</v>
          </cell>
          <cell r="M61">
            <v>7</v>
          </cell>
          <cell r="N61">
            <v>0</v>
          </cell>
          <cell r="P61">
            <v>0</v>
          </cell>
          <cell r="Q61" t="str">
            <v/>
          </cell>
        </row>
        <row r="62">
          <cell r="A62" t="str">
            <v>Installation n°8</v>
          </cell>
          <cell r="I62">
            <v>0</v>
          </cell>
          <cell r="M62">
            <v>8</v>
          </cell>
          <cell r="N62">
            <v>0</v>
          </cell>
          <cell r="P62">
            <v>0</v>
          </cell>
          <cell r="Q62" t="str">
            <v/>
          </cell>
        </row>
        <row r="63">
          <cell r="A63" t="str">
            <v>Installation n°9</v>
          </cell>
          <cell r="I63">
            <v>0</v>
          </cell>
          <cell r="M63">
            <v>9</v>
          </cell>
          <cell r="N63">
            <v>0</v>
          </cell>
          <cell r="P63">
            <v>0</v>
          </cell>
          <cell r="Q63" t="str">
            <v/>
          </cell>
        </row>
        <row r="64">
          <cell r="A64" t="str">
            <v>Installation n°10</v>
          </cell>
          <cell r="I64">
            <v>0</v>
          </cell>
          <cell r="M64">
            <v>10</v>
          </cell>
          <cell r="N64">
            <v>0</v>
          </cell>
          <cell r="P64">
            <v>0</v>
          </cell>
          <cell r="Q64" t="str">
            <v/>
          </cell>
        </row>
        <row r="65">
          <cell r="A65" t="str">
            <v>Installation n°11</v>
          </cell>
          <cell r="I65">
            <v>0</v>
          </cell>
          <cell r="M65">
            <v>11</v>
          </cell>
          <cell r="N65">
            <v>0</v>
          </cell>
          <cell r="P65">
            <v>0</v>
          </cell>
          <cell r="Q65" t="str">
            <v/>
          </cell>
        </row>
        <row r="66">
          <cell r="A66" t="str">
            <v>Installation n°12</v>
          </cell>
          <cell r="I66">
            <v>0</v>
          </cell>
          <cell r="M66">
            <v>12</v>
          </cell>
          <cell r="N66">
            <v>0</v>
          </cell>
          <cell r="P66">
            <v>0</v>
          </cell>
          <cell r="Q66" t="str">
            <v/>
          </cell>
        </row>
        <row r="67">
          <cell r="A67" t="str">
            <v>Installation n°13</v>
          </cell>
          <cell r="I67">
            <v>0</v>
          </cell>
          <cell r="M67">
            <v>13</v>
          </cell>
          <cell r="N67">
            <v>0</v>
          </cell>
          <cell r="P67">
            <v>0</v>
          </cell>
          <cell r="Q67" t="str">
            <v/>
          </cell>
        </row>
        <row r="68">
          <cell r="A68" t="str">
            <v>Installation n°14</v>
          </cell>
          <cell r="I68">
            <v>0</v>
          </cell>
          <cell r="M68">
            <v>14</v>
          </cell>
          <cell r="N68">
            <v>0</v>
          </cell>
          <cell r="P68">
            <v>0</v>
          </cell>
          <cell r="Q68" t="str">
            <v/>
          </cell>
        </row>
        <row r="69">
          <cell r="A69" t="str">
            <v>Installation n°15</v>
          </cell>
          <cell r="I69">
            <v>0</v>
          </cell>
          <cell r="M69">
            <v>15</v>
          </cell>
          <cell r="N69">
            <v>0</v>
          </cell>
          <cell r="P69">
            <v>0</v>
          </cell>
          <cell r="Q69" t="str">
            <v/>
          </cell>
        </row>
        <row r="70">
          <cell r="A70" t="str">
            <v>Installation n°16</v>
          </cell>
          <cell r="I70">
            <v>0</v>
          </cell>
          <cell r="M70">
            <v>16</v>
          </cell>
          <cell r="N70">
            <v>0</v>
          </cell>
          <cell r="P70">
            <v>0</v>
          </cell>
          <cell r="Q70" t="str">
            <v/>
          </cell>
        </row>
        <row r="71">
          <cell r="A71" t="str">
            <v>Installation n°17</v>
          </cell>
          <cell r="I71">
            <v>0</v>
          </cell>
          <cell r="M71">
            <v>17</v>
          </cell>
          <cell r="N71">
            <v>0</v>
          </cell>
          <cell r="P71">
            <v>0</v>
          </cell>
          <cell r="Q71" t="str">
            <v/>
          </cell>
        </row>
        <row r="72">
          <cell r="A72" t="str">
            <v>Installation n°18</v>
          </cell>
          <cell r="I72">
            <v>0</v>
          </cell>
          <cell r="M72">
            <v>18</v>
          </cell>
          <cell r="N72">
            <v>0</v>
          </cell>
          <cell r="P72">
            <v>0</v>
          </cell>
          <cell r="Q72" t="str">
            <v/>
          </cell>
        </row>
        <row r="73">
          <cell r="A73" t="str">
            <v>Installation n°19</v>
          </cell>
          <cell r="I73">
            <v>0</v>
          </cell>
          <cell r="M73">
            <v>19</v>
          </cell>
          <cell r="N73">
            <v>0</v>
          </cell>
          <cell r="P73">
            <v>0</v>
          </cell>
          <cell r="Q73" t="str">
            <v/>
          </cell>
        </row>
        <row r="74">
          <cell r="A74" t="str">
            <v>Installation n°20</v>
          </cell>
          <cell r="I74">
            <v>0</v>
          </cell>
          <cell r="M74">
            <v>20</v>
          </cell>
          <cell r="N74">
            <v>0</v>
          </cell>
          <cell r="P74">
            <v>0</v>
          </cell>
          <cell r="Q74" t="str">
            <v/>
          </cell>
        </row>
        <row r="75">
          <cell r="A75" t="str">
            <v>Total</v>
          </cell>
          <cell r="E75">
            <v>150000</v>
          </cell>
          <cell r="G75">
            <v>6000</v>
          </cell>
          <cell r="I75">
            <v>150000</v>
          </cell>
          <cell r="P75">
            <v>0</v>
          </cell>
          <cell r="Q75" t="str">
            <v/>
          </cell>
        </row>
        <row r="76">
          <cell r="A76" t="str">
            <v>* HTR = Hors TVA Récupérable auprès du Trésor Public ou du Fonds de Compensation de la Taxe sur la Valeur Ajoutée</v>
          </cell>
        </row>
        <row r="78">
          <cell r="A78" t="str">
            <v>INVESTISSEMENTS : SOLAIRE THERMIQUE</v>
          </cell>
        </row>
        <row r="80">
          <cell r="A80" t="str">
            <v>Installations</v>
          </cell>
          <cell r="C80" t="str">
            <v>Usage</v>
          </cell>
          <cell r="E80" t="str">
            <v>Zone d'implantation / Type de bâtiment</v>
          </cell>
          <cell r="G80" t="str">
            <v>Montants des dépenses (HTR*)</v>
          </cell>
          <cell r="I80" t="str">
            <v>Production annuelle envisagée (en MWh/an)</v>
          </cell>
          <cell r="K80" t="str">
            <v>Aide ADEME</v>
          </cell>
        </row>
        <row r="81">
          <cell r="A81" t="str">
            <v>Installation n°1</v>
          </cell>
          <cell r="K81">
            <v>0</v>
          </cell>
          <cell r="M81">
            <v>1</v>
          </cell>
          <cell r="N81">
            <v>0</v>
          </cell>
          <cell r="O81" t="str">
            <v/>
          </cell>
          <cell r="P81">
            <v>0</v>
          </cell>
          <cell r="Q81" t="str">
            <v/>
          </cell>
        </row>
        <row r="82">
          <cell r="A82" t="str">
            <v>Installation n°2</v>
          </cell>
          <cell r="K82">
            <v>0</v>
          </cell>
          <cell r="M82">
            <v>2</v>
          </cell>
          <cell r="N82">
            <v>0</v>
          </cell>
          <cell r="O82" t="str">
            <v/>
          </cell>
          <cell r="P82">
            <v>0</v>
          </cell>
          <cell r="Q82" t="str">
            <v/>
          </cell>
        </row>
        <row r="83">
          <cell r="A83" t="str">
            <v>Installation n°3</v>
          </cell>
          <cell r="K83">
            <v>0</v>
          </cell>
          <cell r="M83">
            <v>3</v>
          </cell>
          <cell r="N83">
            <v>0</v>
          </cell>
          <cell r="O83" t="str">
            <v/>
          </cell>
          <cell r="P83">
            <v>0</v>
          </cell>
          <cell r="Q83" t="str">
            <v/>
          </cell>
        </row>
        <row r="84">
          <cell r="A84" t="str">
            <v>Installation n°4</v>
          </cell>
          <cell r="K84">
            <v>0</v>
          </cell>
          <cell r="M84">
            <v>4</v>
          </cell>
          <cell r="N84">
            <v>0</v>
          </cell>
          <cell r="O84" t="str">
            <v/>
          </cell>
          <cell r="P84">
            <v>0</v>
          </cell>
          <cell r="Q84" t="str">
            <v/>
          </cell>
        </row>
        <row r="85">
          <cell r="A85" t="str">
            <v>Installation n°5</v>
          </cell>
          <cell r="K85">
            <v>0</v>
          </cell>
          <cell r="M85">
            <v>5</v>
          </cell>
          <cell r="N85">
            <v>0</v>
          </cell>
          <cell r="O85" t="str">
            <v/>
          </cell>
          <cell r="P85">
            <v>0</v>
          </cell>
          <cell r="Q85" t="str">
            <v/>
          </cell>
        </row>
        <row r="86">
          <cell r="A86" t="str">
            <v>Installation n°6</v>
          </cell>
          <cell r="K86">
            <v>0</v>
          </cell>
          <cell r="M86">
            <v>6</v>
          </cell>
          <cell r="N86">
            <v>0</v>
          </cell>
          <cell r="O86" t="str">
            <v/>
          </cell>
          <cell r="P86">
            <v>0</v>
          </cell>
          <cell r="Q86" t="str">
            <v/>
          </cell>
        </row>
        <row r="87">
          <cell r="A87" t="str">
            <v>Installation n°7</v>
          </cell>
          <cell r="K87">
            <v>0</v>
          </cell>
          <cell r="M87">
            <v>7</v>
          </cell>
          <cell r="N87">
            <v>0</v>
          </cell>
          <cell r="O87" t="str">
            <v/>
          </cell>
          <cell r="P87">
            <v>0</v>
          </cell>
          <cell r="Q87" t="str">
            <v/>
          </cell>
        </row>
        <row r="88">
          <cell r="A88" t="str">
            <v>Installation n°8</v>
          </cell>
          <cell r="K88">
            <v>0</v>
          </cell>
          <cell r="M88">
            <v>8</v>
          </cell>
          <cell r="N88">
            <v>0</v>
          </cell>
          <cell r="O88" t="str">
            <v/>
          </cell>
          <cell r="P88">
            <v>0</v>
          </cell>
          <cell r="Q88" t="str">
            <v/>
          </cell>
        </row>
        <row r="89">
          <cell r="A89" t="str">
            <v>Installation n°9</v>
          </cell>
          <cell r="K89">
            <v>0</v>
          </cell>
          <cell r="M89">
            <v>9</v>
          </cell>
          <cell r="N89">
            <v>0</v>
          </cell>
          <cell r="O89" t="str">
            <v/>
          </cell>
          <cell r="P89">
            <v>0</v>
          </cell>
          <cell r="Q89" t="str">
            <v/>
          </cell>
        </row>
        <row r="90">
          <cell r="A90" t="str">
            <v>Installation n°10</v>
          </cell>
          <cell r="K90">
            <v>0</v>
          </cell>
          <cell r="M90">
            <v>10</v>
          </cell>
          <cell r="N90">
            <v>0</v>
          </cell>
          <cell r="O90" t="str">
            <v/>
          </cell>
          <cell r="P90">
            <v>0</v>
          </cell>
          <cell r="Q90" t="str">
            <v/>
          </cell>
        </row>
        <row r="91">
          <cell r="A91" t="str">
            <v>Installation n°11</v>
          </cell>
          <cell r="K91">
            <v>0</v>
          </cell>
          <cell r="M91">
            <v>11</v>
          </cell>
          <cell r="N91">
            <v>0</v>
          </cell>
          <cell r="O91" t="str">
            <v/>
          </cell>
          <cell r="P91">
            <v>0</v>
          </cell>
          <cell r="Q91" t="str">
            <v/>
          </cell>
        </row>
        <row r="92">
          <cell r="A92" t="str">
            <v>Installation n°12</v>
          </cell>
          <cell r="K92">
            <v>0</v>
          </cell>
          <cell r="M92">
            <v>12</v>
          </cell>
          <cell r="N92">
            <v>0</v>
          </cell>
          <cell r="O92" t="str">
            <v/>
          </cell>
          <cell r="P92">
            <v>0</v>
          </cell>
          <cell r="Q92" t="str">
            <v/>
          </cell>
        </row>
        <row r="93">
          <cell r="A93" t="str">
            <v>Installation n°13</v>
          </cell>
          <cell r="K93">
            <v>0</v>
          </cell>
          <cell r="M93">
            <v>13</v>
          </cell>
          <cell r="N93">
            <v>0</v>
          </cell>
          <cell r="O93" t="str">
            <v/>
          </cell>
          <cell r="P93">
            <v>0</v>
          </cell>
          <cell r="Q93" t="str">
            <v/>
          </cell>
        </row>
        <row r="94">
          <cell r="A94" t="str">
            <v>Installation n°14</v>
          </cell>
          <cell r="K94">
            <v>0</v>
          </cell>
          <cell r="M94">
            <v>14</v>
          </cell>
          <cell r="N94">
            <v>0</v>
          </cell>
          <cell r="O94" t="str">
            <v/>
          </cell>
          <cell r="P94">
            <v>0</v>
          </cell>
          <cell r="Q94" t="str">
            <v/>
          </cell>
        </row>
        <row r="95">
          <cell r="A95" t="str">
            <v>Installation n°15</v>
          </cell>
          <cell r="K95">
            <v>0</v>
          </cell>
          <cell r="M95">
            <v>15</v>
          </cell>
          <cell r="N95">
            <v>0</v>
          </cell>
          <cell r="O95" t="str">
            <v/>
          </cell>
          <cell r="P95">
            <v>0</v>
          </cell>
          <cell r="Q95" t="str">
            <v/>
          </cell>
        </row>
        <row r="96">
          <cell r="A96" t="str">
            <v>Installation n°16</v>
          </cell>
          <cell r="K96">
            <v>0</v>
          </cell>
          <cell r="M96">
            <v>16</v>
          </cell>
          <cell r="N96">
            <v>0</v>
          </cell>
          <cell r="O96" t="str">
            <v/>
          </cell>
          <cell r="P96">
            <v>0</v>
          </cell>
          <cell r="Q96" t="str">
            <v/>
          </cell>
        </row>
        <row r="97">
          <cell r="A97" t="str">
            <v>Installation n°17</v>
          </cell>
          <cell r="K97">
            <v>0</v>
          </cell>
          <cell r="M97">
            <v>17</v>
          </cell>
          <cell r="N97">
            <v>0</v>
          </cell>
          <cell r="O97" t="str">
            <v/>
          </cell>
          <cell r="P97">
            <v>0</v>
          </cell>
          <cell r="Q97" t="str">
            <v/>
          </cell>
        </row>
        <row r="98">
          <cell r="A98" t="str">
            <v>Installation n°18</v>
          </cell>
          <cell r="K98">
            <v>0</v>
          </cell>
          <cell r="M98">
            <v>18</v>
          </cell>
          <cell r="N98">
            <v>0</v>
          </cell>
          <cell r="O98" t="str">
            <v/>
          </cell>
          <cell r="P98">
            <v>0</v>
          </cell>
          <cell r="Q98" t="str">
            <v/>
          </cell>
        </row>
        <row r="99">
          <cell r="A99" t="str">
            <v>Installation n°19</v>
          </cell>
          <cell r="K99">
            <v>0</v>
          </cell>
          <cell r="M99">
            <v>19</v>
          </cell>
          <cell r="N99">
            <v>0</v>
          </cell>
          <cell r="O99" t="str">
            <v/>
          </cell>
          <cell r="P99">
            <v>0</v>
          </cell>
          <cell r="Q99" t="str">
            <v/>
          </cell>
        </row>
        <row r="100">
          <cell r="A100" t="str">
            <v>Installation n°20</v>
          </cell>
          <cell r="K100">
            <v>0</v>
          </cell>
          <cell r="M100">
            <v>20</v>
          </cell>
          <cell r="N100">
            <v>0</v>
          </cell>
          <cell r="O100" t="str">
            <v/>
          </cell>
          <cell r="P100">
            <v>0</v>
          </cell>
          <cell r="Q100" t="str">
            <v/>
          </cell>
        </row>
        <row r="101">
          <cell r="A101" t="str">
            <v>Total</v>
          </cell>
          <cell r="G101">
            <v>0</v>
          </cell>
          <cell r="I101">
            <v>0</v>
          </cell>
          <cell r="K101">
            <v>0</v>
          </cell>
        </row>
        <row r="102">
          <cell r="A102" t="str">
            <v>* HTR = Hors TVA Récupérable auprès du Trésor Public ou du Fonds de Compensation de la Taxe sur la Valeur Ajoutée</v>
          </cell>
        </row>
        <row r="104">
          <cell r="A104" t="str">
            <v>INVESTISSEMENTS : GEOTHERMIE DE SURFACE</v>
          </cell>
        </row>
        <row r="106">
          <cell r="A106" t="str">
            <v>Installations</v>
          </cell>
          <cell r="C106" t="str">
            <v>Technologie</v>
          </cell>
          <cell r="G106" t="str">
            <v>Montants des dépenses (HTR*)</v>
          </cell>
          <cell r="I106" t="str">
            <v>Production annuelle envisagée (en MWh/an)</v>
          </cell>
          <cell r="K106" t="str">
            <v>Aide ADEME</v>
          </cell>
        </row>
        <row r="107">
          <cell r="A107" t="str">
            <v>Installation n°1</v>
          </cell>
          <cell r="K107">
            <v>0</v>
          </cell>
          <cell r="M107">
            <v>1</v>
          </cell>
          <cell r="N107">
            <v>0</v>
          </cell>
          <cell r="P107">
            <v>0</v>
          </cell>
          <cell r="Q107" t="str">
            <v/>
          </cell>
        </row>
        <row r="108">
          <cell r="A108" t="str">
            <v>Installation n°2</v>
          </cell>
          <cell r="K108">
            <v>0</v>
          </cell>
          <cell r="M108">
            <v>2</v>
          </cell>
          <cell r="N108">
            <v>0</v>
          </cell>
          <cell r="P108">
            <v>0</v>
          </cell>
          <cell r="Q108" t="str">
            <v/>
          </cell>
        </row>
        <row r="109">
          <cell r="A109" t="str">
            <v>Installation n°3</v>
          </cell>
          <cell r="K109">
            <v>0</v>
          </cell>
          <cell r="M109">
            <v>3</v>
          </cell>
          <cell r="N109">
            <v>0</v>
          </cell>
          <cell r="P109">
            <v>0</v>
          </cell>
          <cell r="Q109" t="str">
            <v/>
          </cell>
        </row>
        <row r="110">
          <cell r="A110" t="str">
            <v>Installation n°4</v>
          </cell>
          <cell r="K110">
            <v>0</v>
          </cell>
          <cell r="M110">
            <v>4</v>
          </cell>
          <cell r="N110">
            <v>0</v>
          </cell>
          <cell r="P110">
            <v>0</v>
          </cell>
          <cell r="Q110" t="str">
            <v/>
          </cell>
        </row>
        <row r="111">
          <cell r="A111" t="str">
            <v>Installation n°5</v>
          </cell>
          <cell r="K111">
            <v>0</v>
          </cell>
          <cell r="M111">
            <v>5</v>
          </cell>
          <cell r="N111">
            <v>0</v>
          </cell>
          <cell r="P111">
            <v>0</v>
          </cell>
          <cell r="Q111" t="str">
            <v/>
          </cell>
        </row>
        <row r="112">
          <cell r="A112" t="str">
            <v>Installation n°6</v>
          </cell>
          <cell r="K112">
            <v>0</v>
          </cell>
          <cell r="M112">
            <v>6</v>
          </cell>
          <cell r="N112">
            <v>0</v>
          </cell>
          <cell r="P112">
            <v>0</v>
          </cell>
          <cell r="Q112" t="str">
            <v/>
          </cell>
        </row>
        <row r="113">
          <cell r="A113" t="str">
            <v>Installation n°7</v>
          </cell>
          <cell r="K113">
            <v>0</v>
          </cell>
          <cell r="M113">
            <v>7</v>
          </cell>
          <cell r="N113">
            <v>0</v>
          </cell>
          <cell r="P113">
            <v>0</v>
          </cell>
          <cell r="Q113" t="str">
            <v/>
          </cell>
        </row>
        <row r="114">
          <cell r="A114" t="str">
            <v>Installation n°8</v>
          </cell>
          <cell r="K114">
            <v>0</v>
          </cell>
          <cell r="M114">
            <v>8</v>
          </cell>
          <cell r="N114">
            <v>0</v>
          </cell>
          <cell r="P114">
            <v>0</v>
          </cell>
          <cell r="Q114" t="str">
            <v/>
          </cell>
        </row>
        <row r="115">
          <cell r="A115" t="str">
            <v>Installation n°9</v>
          </cell>
          <cell r="K115">
            <v>0</v>
          </cell>
          <cell r="M115">
            <v>9</v>
          </cell>
          <cell r="N115">
            <v>0</v>
          </cell>
          <cell r="P115">
            <v>0</v>
          </cell>
          <cell r="Q115" t="str">
            <v/>
          </cell>
        </row>
        <row r="116">
          <cell r="A116" t="str">
            <v>Installation n°10</v>
          </cell>
          <cell r="K116">
            <v>0</v>
          </cell>
          <cell r="M116">
            <v>10</v>
          </cell>
          <cell r="N116">
            <v>0</v>
          </cell>
          <cell r="P116">
            <v>0</v>
          </cell>
          <cell r="Q116" t="str">
            <v/>
          </cell>
        </row>
        <row r="117">
          <cell r="A117" t="str">
            <v>Installation n°11</v>
          </cell>
          <cell r="K117">
            <v>0</v>
          </cell>
          <cell r="M117">
            <v>11</v>
          </cell>
          <cell r="N117">
            <v>0</v>
          </cell>
          <cell r="P117">
            <v>0</v>
          </cell>
          <cell r="Q117" t="str">
            <v/>
          </cell>
        </row>
        <row r="118">
          <cell r="A118" t="str">
            <v>Installation n°12</v>
          </cell>
          <cell r="K118">
            <v>0</v>
          </cell>
          <cell r="M118">
            <v>12</v>
          </cell>
          <cell r="N118">
            <v>0</v>
          </cell>
          <cell r="P118">
            <v>0</v>
          </cell>
          <cell r="Q118" t="str">
            <v/>
          </cell>
        </row>
        <row r="119">
          <cell r="A119" t="str">
            <v>Installation n°13</v>
          </cell>
          <cell r="K119">
            <v>0</v>
          </cell>
          <cell r="M119">
            <v>13</v>
          </cell>
          <cell r="N119">
            <v>0</v>
          </cell>
          <cell r="P119">
            <v>0</v>
          </cell>
          <cell r="Q119" t="str">
            <v/>
          </cell>
        </row>
        <row r="120">
          <cell r="A120" t="str">
            <v>Installation n°14</v>
          </cell>
          <cell r="K120">
            <v>0</v>
          </cell>
          <cell r="M120">
            <v>14</v>
          </cell>
          <cell r="N120">
            <v>0</v>
          </cell>
          <cell r="P120">
            <v>0</v>
          </cell>
          <cell r="Q120" t="str">
            <v/>
          </cell>
        </row>
        <row r="121">
          <cell r="A121" t="str">
            <v>Installation n°15</v>
          </cell>
          <cell r="K121">
            <v>0</v>
          </cell>
          <cell r="M121">
            <v>15</v>
          </cell>
          <cell r="N121">
            <v>0</v>
          </cell>
          <cell r="P121">
            <v>0</v>
          </cell>
          <cell r="Q121" t="str">
            <v/>
          </cell>
        </row>
        <row r="122">
          <cell r="A122" t="str">
            <v>Installation n°16</v>
          </cell>
          <cell r="K122">
            <v>0</v>
          </cell>
          <cell r="M122">
            <v>16</v>
          </cell>
          <cell r="N122">
            <v>0</v>
          </cell>
          <cell r="P122">
            <v>0</v>
          </cell>
          <cell r="Q122" t="str">
            <v/>
          </cell>
        </row>
        <row r="123">
          <cell r="A123" t="str">
            <v>Installation n°17</v>
          </cell>
          <cell r="K123">
            <v>0</v>
          </cell>
          <cell r="M123">
            <v>17</v>
          </cell>
          <cell r="N123">
            <v>0</v>
          </cell>
          <cell r="P123">
            <v>0</v>
          </cell>
          <cell r="Q123" t="str">
            <v/>
          </cell>
        </row>
        <row r="124">
          <cell r="A124" t="str">
            <v>Installation n°18</v>
          </cell>
          <cell r="K124">
            <v>0</v>
          </cell>
          <cell r="M124">
            <v>18</v>
          </cell>
          <cell r="N124">
            <v>0</v>
          </cell>
          <cell r="P124">
            <v>0</v>
          </cell>
          <cell r="Q124" t="str">
            <v/>
          </cell>
        </row>
        <row r="125">
          <cell r="A125" t="str">
            <v>Installation n°19</v>
          </cell>
          <cell r="K125">
            <v>0</v>
          </cell>
          <cell r="M125">
            <v>19</v>
          </cell>
          <cell r="N125">
            <v>0</v>
          </cell>
          <cell r="P125">
            <v>0</v>
          </cell>
          <cell r="Q125" t="str">
            <v/>
          </cell>
        </row>
        <row r="126">
          <cell r="A126" t="str">
            <v>Installation n°20</v>
          </cell>
          <cell r="K126">
            <v>0</v>
          </cell>
          <cell r="M126">
            <v>20</v>
          </cell>
          <cell r="N126">
            <v>0</v>
          </cell>
          <cell r="P126">
            <v>0</v>
          </cell>
          <cell r="Q126" t="str">
            <v/>
          </cell>
        </row>
        <row r="127">
          <cell r="A127" t="str">
            <v>Total</v>
          </cell>
          <cell r="G127">
            <v>0</v>
          </cell>
          <cell r="I127">
            <v>0</v>
          </cell>
          <cell r="K127">
            <v>0</v>
          </cell>
        </row>
        <row r="128">
          <cell r="A128" t="str">
            <v>* HTR = Hors TVA Récupérable auprès du Trésor Public ou du Fonds de Compensation de la Taxe sur la Valeur Ajoutée</v>
          </cell>
        </row>
        <row r="163">
          <cell r="G163">
            <v>150000</v>
          </cell>
        </row>
        <row r="164">
          <cell r="M164">
            <v>0</v>
          </cell>
        </row>
        <row r="165">
          <cell r="M165">
            <v>0</v>
          </cell>
        </row>
        <row r="166">
          <cell r="M166">
            <v>0</v>
          </cell>
        </row>
        <row r="167">
          <cell r="M167">
            <v>0</v>
          </cell>
        </row>
        <row r="168">
          <cell r="M168">
            <v>0</v>
          </cell>
        </row>
        <row r="169">
          <cell r="M169">
            <v>0</v>
          </cell>
        </row>
        <row r="171">
          <cell r="M171">
            <v>0</v>
          </cell>
        </row>
        <row r="172">
          <cell r="M172">
            <v>0</v>
          </cell>
        </row>
        <row r="173">
          <cell r="M173">
            <v>0</v>
          </cell>
        </row>
        <row r="174">
          <cell r="M174">
            <v>0</v>
          </cell>
        </row>
        <row r="176">
          <cell r="M176">
            <v>0</v>
          </cell>
        </row>
        <row r="177">
          <cell r="M177">
            <v>0</v>
          </cell>
        </row>
        <row r="178">
          <cell r="M178">
            <v>0</v>
          </cell>
        </row>
        <row r="179">
          <cell r="M179">
            <v>0</v>
          </cell>
        </row>
        <row r="196">
          <cell r="A196" t="str">
            <v>3.1 Pour les aides aux investissements</v>
          </cell>
        </row>
        <row r="200">
          <cell r="B200" t="str">
            <v xml:space="preserve"> - de 1,25 €/MWh/an sur 20 ans pour les installations biomasse.</v>
          </cell>
        </row>
        <row r="201">
          <cell r="B201" t="e">
            <v>#DIV/0!</v>
          </cell>
        </row>
        <row r="207">
          <cell r="A207" t="str">
            <v>3.2 Pour les aides aux études</v>
          </cell>
        </row>
      </sheetData>
      <sheetData sheetId="1">
        <row r="2">
          <cell r="A2" t="str">
            <v>Oui</v>
          </cell>
          <cell r="B2" t="str">
            <v>Economique</v>
          </cell>
          <cell r="C2" t="str">
            <v>Petite</v>
          </cell>
          <cell r="D2" t="str">
            <v>Métropole</v>
          </cell>
          <cell r="E2" t="str">
            <v>Injection sur réseau urbain</v>
          </cell>
          <cell r="I2" t="str">
            <v>* HTR = Hors TVA Récupérable auprès du Trésor Public ou du Fonds de Compensation de la Taxe sur la Valeur Ajoutée</v>
          </cell>
          <cell r="J2" t="str">
            <v>Territorial</v>
          </cell>
        </row>
        <row r="3">
          <cell r="A3" t="str">
            <v>Non</v>
          </cell>
          <cell r="B3" t="str">
            <v>Non économique</v>
          </cell>
          <cell r="C3" t="str">
            <v>Moyenne</v>
          </cell>
          <cell r="D3" t="str">
            <v>Outre-Mer</v>
          </cell>
          <cell r="E3" t="str">
            <v>Agriculture</v>
          </cell>
          <cell r="G3" t="str">
            <v>Existant</v>
          </cell>
          <cell r="J3" t="str">
            <v>Patrimonial</v>
          </cell>
        </row>
        <row r="4">
          <cell r="C4" t="str">
            <v>Grande</v>
          </cell>
          <cell r="E4" t="str">
            <v>Collectif (hors injection sur réseau urbain)</v>
          </cell>
        </row>
        <row r="5">
          <cell r="E5" t="str">
            <v>Tertiaire (hors injection sur réseau urbain)</v>
          </cell>
        </row>
        <row r="6">
          <cell r="E6" t="str">
            <v>Industrie</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ueil"/>
      <sheetName val="Fiche de vérification"/>
      <sheetName val="Valeurs de reference"/>
      <sheetName val="Fiche de synthèse"/>
      <sheetName val="Aide au calcul"/>
      <sheetName val="listes deroulantes"/>
      <sheetName val="caractéristiques projet"/>
    </sheetNames>
    <sheetDataSet>
      <sheetData sheetId="0"/>
      <sheetData sheetId="1">
        <row r="16">
          <cell r="B16">
            <v>1</v>
          </cell>
        </row>
      </sheetData>
      <sheetData sheetId="2"/>
      <sheetData sheetId="3"/>
      <sheetData sheetId="4"/>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cueil"/>
      <sheetName val="Accueil et légendes"/>
      <sheetName val="Fiche projet biomasse"/>
      <sheetName val="RECAP"/>
      <sheetName val="Aide ratios"/>
      <sheetName val="Simulation FC"/>
      <sheetName val="menus biomasse"/>
      <sheetName val="Aide qualité"/>
      <sheetName val="Valeurs de reference"/>
    </sheetNames>
    <sheetDataSet>
      <sheetData sheetId="0" refreshError="1"/>
      <sheetData sheetId="1" refreshError="1"/>
      <sheetData sheetId="2">
        <row r="130">
          <cell r="F130" t="str">
            <v>kW</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ueil"/>
      <sheetName val="caractéristiques projet"/>
      <sheetName val="Résultats"/>
      <sheetName val="solution biomasse"/>
      <sheetName val="solution comparaison"/>
      <sheetName val="Plafonnements"/>
      <sheetName val="TEC Production"/>
      <sheetName val="TEC Réseau"/>
      <sheetName val="Evolution couts"/>
      <sheetName val="Détails sous-stations"/>
      <sheetName val="Hypothèses à retenir pour 2020"/>
      <sheetName val="menu deroulant"/>
      <sheetName val="evolution CCE"/>
      <sheetName val="Feuil1"/>
      <sheetName val="valeurs de reference"/>
      <sheetName val="fiche de vérification"/>
    </sheetNames>
    <sheetDataSet>
      <sheetData sheetId="0"/>
      <sheetData sheetId="1">
        <row r="10">
          <cell r="D10" t="str">
            <v>Concurrentiel</v>
          </cell>
        </row>
        <row r="19">
          <cell r="D19">
            <v>3500</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cueil"/>
      <sheetName val="Accueil et légendes"/>
      <sheetName val="Fiche projet biomasse"/>
      <sheetName val="RECAP"/>
      <sheetName val="Aide ratios"/>
      <sheetName val="Simulation FC"/>
      <sheetName val="menus biomasse"/>
      <sheetName val="Aide qualité"/>
      <sheetName val="Valeurs de reference"/>
    </sheetNames>
    <sheetDataSet>
      <sheetData sheetId="0"/>
      <sheetData sheetId="1"/>
      <sheetData sheetId="2">
        <row r="191">
          <cell r="G191"/>
        </row>
        <row r="249">
          <cell r="M249"/>
          <cell r="N249"/>
        </row>
      </sheetData>
      <sheetData sheetId="3"/>
      <sheetData sheetId="4"/>
      <sheetData sheetId="5"/>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_besoinsecs" displayName="S_besoinsecs" ref="A4:A12" totalsRowShown="0" headerRowDxfId="141" dataDxfId="140">
  <autoFilter ref="A4:A12" xr:uid="{00000000-0009-0000-0100-000001000000}"/>
  <tableColumns count="1">
    <tableColumn id="1" xr3:uid="{00000000-0010-0000-0000-000001000000}" name="Besoins ECS" dataDxfId="139"/>
  </tableColumns>
  <tableStyleInfo name="TableStyleLight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S_neufexistant" displayName="S_neufexistant" ref="S4:S7" totalsRowShown="0" headerRowDxfId="128">
  <autoFilter ref="S4:S7" xr:uid="{00000000-0009-0000-0100-00000A000000}"/>
  <tableColumns count="1">
    <tableColumn id="1" xr3:uid="{00000000-0010-0000-0900-000001000000}" name="Neuf/Existant"/>
  </tableColumns>
  <tableStyleInfo name="TableStyleLight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S_ecsouprocess" displayName="S_ecsouprocess" ref="U4:U8" totalsRowShown="0">
  <autoFilter ref="U4:U8" xr:uid="{00000000-0009-0000-0100-00000B000000}"/>
  <tableColumns count="1">
    <tableColumn id="1" xr3:uid="{00000000-0010-0000-0A00-000001000000}" name="ECS ou process"/>
  </tableColumns>
  <tableStyleInfo name="TableStyleLight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S_typedemaitredouvrage" displayName="S_typedemaitredouvrage" ref="W4:W11" totalsRowShown="0" dataDxfId="127">
  <autoFilter ref="W4:W11" xr:uid="{00000000-0009-0000-0100-00000C000000}"/>
  <tableColumns count="1">
    <tableColumn id="1" xr3:uid="{00000000-0010-0000-0B00-000001000000}" name="Type de maître d'ouvrage" dataDxfId="126"/>
  </tableColumns>
  <tableStyleInfo name="TableStyleLight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S_lcoutia" displayName="S_lcoutia" ref="Y4:Y7" totalsRowShown="0">
  <autoFilter ref="Y4:Y7" xr:uid="{00000000-0009-0000-0100-00000D000000}"/>
  <tableColumns count="1">
    <tableColumn id="1" xr3:uid="{00000000-0010-0000-0C00-000001000000}" name="LC ou TIA"/>
  </tableColumns>
  <tableStyleInfo name="TableStyleLight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S_etapesdossier" displayName="S_etapesdossier" ref="AA4:AA7" totalsRowShown="0" dataDxfId="125">
  <autoFilter ref="AA4:AA7" xr:uid="{00000000-0009-0000-0100-00000E000000}"/>
  <tableColumns count="1">
    <tableColumn id="1" xr3:uid="{00000000-0010-0000-0D00-000001000000}" name="Etapes_dossier" dataDxfId="124"/>
  </tableColumns>
  <tableStyleInfo name="TableStyleLight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S_referent" displayName="S_referent" ref="AC4:AC8" totalsRowShown="0" headerRowDxfId="123" dataDxfId="122">
  <autoFilter ref="AC4:AC8" xr:uid="{00000000-0009-0000-0100-000010000000}"/>
  <tableColumns count="1">
    <tableColumn id="1" xr3:uid="{00000000-0010-0000-0E00-000001000000}" name="Referent" dataDxfId="121"/>
  </tableColumns>
  <tableStyleInfo name="TableStyleLight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_ouinon" displayName="S_ouinon" ref="C4:C7" totalsRowShown="0">
  <autoFilter ref="C4:C7" xr:uid="{00000000-0009-0000-0100-000002000000}"/>
  <tableColumns count="1">
    <tableColumn id="1" xr3:uid="{00000000-0010-0000-0100-000001000000}" name="Oui/non"/>
  </tableColumns>
  <tableStyleInfo name="TableStyleLight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S_utilisation" displayName="S_utilisation" ref="E4:E11" totalsRowShown="0">
  <autoFilter ref="E4:E11" xr:uid="{00000000-0009-0000-0100-000003000000}"/>
  <tableColumns count="1">
    <tableColumn id="1" xr3:uid="{00000000-0010-0000-0200-000001000000}" name="Utilisation"/>
  </tableColumns>
  <tableStyleInfo name="TableStyleLight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_vecteurenergetique" displayName="S_vecteurenergetique" ref="G4:G9" totalsRowShown="0" dataDxfId="138">
  <autoFilter ref="G4:G9" xr:uid="{00000000-0009-0000-0100-000004000000}"/>
  <tableColumns count="1">
    <tableColumn id="1" xr3:uid="{00000000-0010-0000-0300-000001000000}" name="Vecteur énergétique" dataDxfId="137"/>
  </tableColumns>
  <tableStyleInfo name="TableStyleLight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S_productionsolaire" displayName="S_productionsolaire" ref="I4:I12" totalsRowShown="0" dataDxfId="136">
  <autoFilter ref="I4:I12" xr:uid="{00000000-0009-0000-0100-000005000000}"/>
  <tableColumns count="1">
    <tableColumn id="1" xr3:uid="{00000000-0010-0000-0400-000001000000}" name="Production solaire" dataDxfId="135"/>
  </tableColumns>
  <tableStyleInfo name="TableStyleLight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S_schemas" displayName="S_schemas" ref="K4:K13" totalsRowShown="0" dataDxfId="134">
  <autoFilter ref="K4:K13" xr:uid="{00000000-0009-0000-0100-000006000000}"/>
  <tableColumns count="1">
    <tableColumn id="1" xr3:uid="{00000000-0010-0000-0500-000001000000}" name="Schémas" dataDxfId="133"/>
  </tableColumns>
  <tableStyleInfo name="TableStyleLight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S_capteur" displayName="S_capteur" ref="M4:M8" totalsRowShown="0">
  <autoFilter ref="M4:M8" xr:uid="{00000000-0009-0000-0100-000007000000}"/>
  <tableColumns count="1">
    <tableColumn id="1" xr3:uid="{00000000-0010-0000-0600-000001000000}" name="Capteur"/>
  </tableColumns>
  <tableStyleInfo name="TableStyleLight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S_source" displayName="S_source" ref="O4:O9" totalsRowShown="0" dataDxfId="132">
  <autoFilter ref="O4:O9" xr:uid="{00000000-0009-0000-0100-000008000000}"/>
  <tableColumns count="1">
    <tableColumn id="1" xr3:uid="{00000000-0010-0000-0700-000001000000}" name="Source" dataDxfId="131"/>
  </tableColumns>
  <tableStyleInfo name="TableStyleLight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S_energie" displayName="S_energie" ref="Q4:Q8" totalsRowShown="0" dataDxfId="130">
  <autoFilter ref="Q4:Q8" xr:uid="{00000000-0009-0000-0100-000009000000}"/>
  <tableColumns count="1">
    <tableColumn id="1" xr3:uid="{00000000-0010-0000-0800-000001000000}" name="Energie" dataDxfId="129"/>
  </tableColumns>
  <tableStyleInfo name="TableStyleLight5"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51"/>
  <sheetViews>
    <sheetView zoomScale="120" zoomScaleNormal="120" workbookViewId="0">
      <selection activeCell="B3" sqref="B3:G3"/>
    </sheetView>
  </sheetViews>
  <sheetFormatPr baseColWidth="10" defaultRowHeight="15" x14ac:dyDescent="0.25"/>
  <cols>
    <col min="1" max="1" width="11.42578125" style="4"/>
    <col min="2" max="2" width="12.7109375" customWidth="1"/>
    <col min="3" max="3" width="9" customWidth="1"/>
    <col min="5" max="5" width="29.7109375" customWidth="1"/>
    <col min="8" max="13" width="11.42578125" style="4"/>
  </cols>
  <sheetData>
    <row r="1" spans="2:35" s="4" customFormat="1" x14ac:dyDescent="0.25"/>
    <row r="2" spans="2:35" s="4" customFormat="1" ht="15.75" thickBot="1" x14ac:dyDescent="0.3"/>
    <row r="3" spans="2:35" ht="19.5" thickBot="1" x14ac:dyDescent="0.35">
      <c r="B3" s="388" t="s">
        <v>183</v>
      </c>
      <c r="C3" s="389"/>
      <c r="D3" s="389"/>
      <c r="E3" s="389"/>
      <c r="F3" s="389"/>
      <c r="G3" s="390"/>
      <c r="N3" s="4"/>
      <c r="O3" s="4"/>
      <c r="P3" s="4"/>
      <c r="Q3" s="4"/>
      <c r="R3" s="4"/>
      <c r="S3" s="4"/>
      <c r="T3" s="4"/>
      <c r="U3" s="4"/>
      <c r="V3" s="4"/>
      <c r="W3" s="4"/>
      <c r="X3" s="4"/>
      <c r="Y3" s="4"/>
      <c r="Z3" s="4"/>
      <c r="AA3" s="4"/>
      <c r="AB3" s="4"/>
      <c r="AC3" s="4"/>
      <c r="AD3" s="4"/>
      <c r="AE3" s="4"/>
      <c r="AF3" s="4"/>
      <c r="AG3" s="4"/>
      <c r="AH3" s="4"/>
      <c r="AI3" s="4"/>
    </row>
    <row r="4" spans="2:35" x14ac:dyDescent="0.25">
      <c r="B4" s="58"/>
      <c r="C4" s="57"/>
      <c r="D4" s="57"/>
      <c r="E4" s="57"/>
      <c r="F4" s="57"/>
      <c r="G4" s="59"/>
      <c r="N4" s="4"/>
      <c r="O4" s="4"/>
      <c r="P4" s="4"/>
      <c r="Q4" s="4"/>
      <c r="R4" s="4"/>
      <c r="S4" s="4"/>
      <c r="T4" s="4"/>
      <c r="U4" s="4"/>
      <c r="V4" s="4"/>
      <c r="W4" s="4"/>
      <c r="X4" s="4"/>
      <c r="Y4" s="4"/>
      <c r="Z4" s="4"/>
      <c r="AA4" s="4"/>
      <c r="AB4" s="4"/>
      <c r="AC4" s="4"/>
      <c r="AD4" s="4"/>
      <c r="AE4" s="4"/>
      <c r="AF4" s="4"/>
      <c r="AG4" s="4"/>
      <c r="AH4" s="4"/>
      <c r="AI4" s="4"/>
    </row>
    <row r="5" spans="2:35" ht="15.75" customHeight="1" x14ac:dyDescent="0.25">
      <c r="B5" s="391" t="s">
        <v>247</v>
      </c>
      <c r="C5" s="392"/>
      <c r="D5" s="399" t="s">
        <v>185</v>
      </c>
      <c r="E5" s="400"/>
      <c r="F5" s="400"/>
      <c r="G5" s="401"/>
      <c r="N5" s="4"/>
      <c r="O5" s="4"/>
      <c r="P5" s="4"/>
      <c r="Q5" s="4"/>
      <c r="R5" s="4"/>
      <c r="S5" s="4"/>
      <c r="T5" s="4"/>
      <c r="U5" s="4"/>
      <c r="V5" s="4"/>
      <c r="W5" s="4"/>
      <c r="X5" s="4"/>
      <c r="Y5" s="4"/>
      <c r="Z5" s="4"/>
      <c r="AA5" s="4"/>
      <c r="AB5" s="4"/>
      <c r="AC5" s="4"/>
      <c r="AD5" s="4"/>
      <c r="AE5" s="4"/>
      <c r="AF5" s="4"/>
      <c r="AG5" s="4"/>
      <c r="AH5" s="4"/>
      <c r="AI5" s="4"/>
    </row>
    <row r="6" spans="2:35" x14ac:dyDescent="0.25">
      <c r="B6" s="393"/>
      <c r="C6" s="394"/>
      <c r="D6" s="402" t="s">
        <v>249</v>
      </c>
      <c r="E6" s="403"/>
      <c r="F6" s="403"/>
      <c r="G6" s="404"/>
      <c r="N6" s="4"/>
      <c r="O6" s="4"/>
      <c r="P6" s="4"/>
      <c r="Q6" s="4"/>
      <c r="R6" s="4"/>
      <c r="S6" s="4"/>
      <c r="T6" s="4"/>
      <c r="U6" s="4"/>
      <c r="V6" s="4"/>
      <c r="W6" s="4"/>
      <c r="X6" s="4"/>
      <c r="Y6" s="4"/>
      <c r="Z6" s="4"/>
      <c r="AA6" s="4"/>
      <c r="AB6" s="4"/>
      <c r="AC6" s="4"/>
      <c r="AD6" s="4"/>
      <c r="AE6" s="4"/>
      <c r="AF6" s="4"/>
      <c r="AG6" s="4"/>
      <c r="AH6" s="4"/>
      <c r="AI6" s="4"/>
    </row>
    <row r="7" spans="2:35" x14ac:dyDescent="0.25">
      <c r="B7" s="393"/>
      <c r="C7" s="394"/>
      <c r="D7" s="405" t="s">
        <v>184</v>
      </c>
      <c r="E7" s="406"/>
      <c r="F7" s="406"/>
      <c r="G7" s="407"/>
      <c r="N7" s="4"/>
      <c r="O7" s="4"/>
      <c r="P7" s="4"/>
      <c r="Q7" s="4"/>
      <c r="R7" s="4"/>
      <c r="S7" s="4"/>
      <c r="T7" s="4"/>
      <c r="U7" s="4"/>
      <c r="V7" s="4"/>
      <c r="W7" s="4"/>
      <c r="X7" s="4"/>
      <c r="Y7" s="4"/>
      <c r="Z7" s="4"/>
      <c r="AA7" s="4"/>
      <c r="AB7" s="4"/>
      <c r="AC7" s="4"/>
      <c r="AD7" s="4"/>
      <c r="AE7" s="4"/>
      <c r="AF7" s="4"/>
      <c r="AG7" s="4"/>
      <c r="AH7" s="4"/>
      <c r="AI7" s="4"/>
    </row>
    <row r="8" spans="2:35" x14ac:dyDescent="0.25">
      <c r="B8" s="395"/>
      <c r="C8" s="396"/>
      <c r="D8" s="408" t="s">
        <v>248</v>
      </c>
      <c r="E8" s="409"/>
      <c r="F8" s="409"/>
      <c r="G8" s="410"/>
      <c r="N8" s="4"/>
      <c r="O8" s="4"/>
      <c r="P8" s="4"/>
      <c r="Q8" s="4"/>
      <c r="R8" s="4"/>
      <c r="S8" s="4"/>
      <c r="T8" s="4"/>
      <c r="U8" s="4"/>
      <c r="V8" s="4"/>
      <c r="W8" s="4"/>
      <c r="X8" s="4"/>
      <c r="Y8" s="4"/>
      <c r="Z8" s="4"/>
      <c r="AA8" s="4"/>
      <c r="AB8" s="4"/>
      <c r="AC8" s="4"/>
      <c r="AD8" s="4"/>
      <c r="AE8" s="4"/>
      <c r="AF8" s="4"/>
      <c r="AG8" s="4"/>
      <c r="AH8" s="4"/>
      <c r="AI8" s="4"/>
    </row>
    <row r="9" spans="2:35" x14ac:dyDescent="0.25">
      <c r="B9" s="58"/>
      <c r="C9" s="57"/>
      <c r="D9" s="57"/>
      <c r="E9" s="57"/>
      <c r="F9" s="57"/>
      <c r="G9" s="59"/>
      <c r="N9" s="4"/>
      <c r="O9" s="4"/>
      <c r="P9" s="4"/>
      <c r="Q9" s="4"/>
      <c r="R9" s="4"/>
      <c r="S9" s="4"/>
      <c r="T9" s="4"/>
      <c r="U9" s="4"/>
      <c r="V9" s="4"/>
      <c r="W9" s="4"/>
      <c r="X9" s="4"/>
      <c r="Y9" s="4"/>
      <c r="Z9" s="4"/>
      <c r="AA9" s="4"/>
      <c r="AB9" s="4"/>
      <c r="AC9" s="4"/>
      <c r="AD9" s="4"/>
      <c r="AE9" s="4"/>
      <c r="AF9" s="4"/>
      <c r="AG9" s="4"/>
      <c r="AH9" s="4"/>
      <c r="AI9" s="4"/>
    </row>
    <row r="10" spans="2:35" x14ac:dyDescent="0.25">
      <c r="B10" s="63"/>
      <c r="C10" s="57"/>
      <c r="D10" s="57"/>
      <c r="E10" s="57"/>
      <c r="F10" s="57"/>
      <c r="G10" s="59"/>
      <c r="N10" s="4"/>
      <c r="O10" s="4"/>
      <c r="P10" s="4"/>
      <c r="Q10" s="4"/>
      <c r="R10" s="4"/>
      <c r="S10" s="4"/>
      <c r="T10" s="4"/>
      <c r="U10" s="4"/>
      <c r="V10" s="4"/>
      <c r="W10" s="4"/>
      <c r="X10" s="4"/>
      <c r="Y10" s="4"/>
      <c r="Z10" s="4"/>
      <c r="AA10" s="4"/>
      <c r="AB10" s="4"/>
      <c r="AC10" s="4"/>
      <c r="AD10" s="4"/>
      <c r="AE10" s="4"/>
      <c r="AF10" s="4"/>
      <c r="AG10" s="4"/>
      <c r="AH10" s="4"/>
      <c r="AI10" s="4"/>
    </row>
    <row r="11" spans="2:35" x14ac:dyDescent="0.25">
      <c r="B11" s="391" t="s">
        <v>186</v>
      </c>
      <c r="C11" s="392"/>
      <c r="D11" s="236" t="s">
        <v>187</v>
      </c>
      <c r="E11" s="236"/>
      <c r="F11" s="236"/>
      <c r="G11" s="238"/>
      <c r="N11" s="4"/>
      <c r="O11" s="4"/>
      <c r="P11" s="4"/>
      <c r="Q11" s="4"/>
      <c r="R11" s="4"/>
      <c r="S11" s="4"/>
      <c r="T11" s="4"/>
      <c r="U11" s="4"/>
      <c r="V11" s="4"/>
      <c r="W11" s="4"/>
      <c r="X11" s="4"/>
      <c r="Y11" s="4"/>
      <c r="Z11" s="4"/>
      <c r="AA11" s="4"/>
      <c r="AB11" s="4"/>
      <c r="AC11" s="4"/>
      <c r="AD11" s="4"/>
      <c r="AE11" s="4"/>
      <c r="AF11" s="4"/>
      <c r="AG11" s="4"/>
      <c r="AH11" s="4"/>
      <c r="AI11" s="4"/>
    </row>
    <row r="12" spans="2:35" x14ac:dyDescent="0.25">
      <c r="B12" s="393"/>
      <c r="C12" s="394"/>
      <c r="D12" s="240" t="s">
        <v>232</v>
      </c>
      <c r="E12" s="57"/>
      <c r="F12" s="57"/>
      <c r="G12" s="59"/>
      <c r="N12" s="4"/>
      <c r="O12" s="4"/>
      <c r="P12" s="4"/>
      <c r="Q12" s="4"/>
      <c r="R12" s="4"/>
      <c r="S12" s="4"/>
      <c r="T12" s="4"/>
      <c r="U12" s="4"/>
      <c r="V12" s="4"/>
      <c r="W12" s="4"/>
      <c r="X12" s="4"/>
      <c r="Y12" s="4"/>
      <c r="Z12" s="4"/>
      <c r="AA12" s="4"/>
      <c r="AB12" s="4"/>
      <c r="AC12" s="4"/>
      <c r="AD12" s="4"/>
      <c r="AE12" s="4"/>
      <c r="AF12" s="4"/>
      <c r="AG12" s="4"/>
      <c r="AH12" s="4"/>
      <c r="AI12" s="4"/>
    </row>
    <row r="13" spans="2:35" x14ac:dyDescent="0.25">
      <c r="B13" s="393"/>
      <c r="C13" s="394"/>
      <c r="D13" s="241" t="s">
        <v>231</v>
      </c>
      <c r="E13" s="57"/>
      <c r="F13" s="57"/>
      <c r="G13" s="59"/>
      <c r="N13" s="4"/>
      <c r="O13" s="4"/>
      <c r="P13" s="4"/>
      <c r="Q13" s="4"/>
      <c r="R13" s="4"/>
      <c r="S13" s="4"/>
      <c r="T13" s="4"/>
      <c r="U13" s="4"/>
      <c r="V13" s="4"/>
      <c r="W13" s="4"/>
      <c r="X13" s="4"/>
      <c r="Y13" s="4"/>
      <c r="Z13" s="4"/>
      <c r="AA13" s="4"/>
      <c r="AB13" s="4"/>
      <c r="AC13" s="4"/>
      <c r="AD13" s="4"/>
      <c r="AE13" s="4"/>
      <c r="AF13" s="4"/>
      <c r="AG13" s="4"/>
      <c r="AH13" s="4"/>
      <c r="AI13" s="4"/>
    </row>
    <row r="14" spans="2:35" x14ac:dyDescent="0.25">
      <c r="B14" s="395"/>
      <c r="C14" s="396"/>
      <c r="D14" s="236" t="s">
        <v>228</v>
      </c>
      <c r="E14" s="236"/>
      <c r="F14" s="236"/>
      <c r="G14" s="238"/>
      <c r="N14" s="4"/>
      <c r="O14" s="4"/>
      <c r="P14" s="4"/>
      <c r="Q14" s="4"/>
      <c r="R14" s="4"/>
      <c r="S14" s="4"/>
      <c r="T14" s="4"/>
      <c r="U14" s="4"/>
      <c r="V14" s="4"/>
      <c r="W14" s="4"/>
      <c r="X14" s="4"/>
      <c r="Y14" s="4"/>
      <c r="Z14" s="4"/>
      <c r="AA14" s="4"/>
      <c r="AB14" s="4"/>
      <c r="AC14" s="4"/>
      <c r="AD14" s="4"/>
      <c r="AE14" s="4"/>
      <c r="AF14" s="4"/>
      <c r="AG14" s="4"/>
      <c r="AH14" s="4"/>
      <c r="AI14" s="4"/>
    </row>
    <row r="15" spans="2:35" x14ac:dyDescent="0.25">
      <c r="B15" s="271" t="s">
        <v>265</v>
      </c>
      <c r="C15" s="57"/>
      <c r="D15" s="57"/>
      <c r="E15" s="57"/>
      <c r="F15" s="57"/>
      <c r="G15" s="59"/>
      <c r="N15" s="4"/>
      <c r="O15" s="4"/>
      <c r="P15" s="4"/>
      <c r="Q15" s="4"/>
      <c r="R15" s="4"/>
      <c r="S15" s="4"/>
      <c r="T15" s="4"/>
      <c r="U15" s="4"/>
      <c r="V15" s="4"/>
      <c r="W15" s="4"/>
      <c r="X15" s="4"/>
      <c r="Y15" s="4"/>
      <c r="Z15" s="4"/>
      <c r="AA15" s="4"/>
      <c r="AB15" s="4"/>
      <c r="AC15" s="4"/>
      <c r="AD15" s="4"/>
      <c r="AE15" s="4"/>
      <c r="AF15" s="4"/>
      <c r="AG15" s="4"/>
      <c r="AH15" s="4"/>
      <c r="AI15" s="4"/>
    </row>
    <row r="16" spans="2:35" ht="15" customHeight="1" x14ac:dyDescent="0.25">
      <c r="B16" s="397" t="s">
        <v>229</v>
      </c>
      <c r="C16" s="398"/>
      <c r="D16" s="237" t="s">
        <v>230</v>
      </c>
      <c r="E16" s="160"/>
      <c r="F16" s="160"/>
      <c r="G16" s="239"/>
      <c r="N16" s="4"/>
      <c r="O16" s="4"/>
      <c r="P16" s="4"/>
      <c r="Q16" s="4"/>
      <c r="R16" s="4"/>
      <c r="S16" s="4"/>
      <c r="T16" s="4"/>
      <c r="U16" s="4"/>
      <c r="V16" s="4"/>
      <c r="W16" s="4"/>
      <c r="X16" s="4"/>
      <c r="Y16" s="4"/>
      <c r="Z16" s="4"/>
      <c r="AA16" s="4"/>
      <c r="AB16" s="4"/>
      <c r="AC16" s="4"/>
      <c r="AD16" s="4"/>
      <c r="AE16" s="4"/>
      <c r="AF16" s="4"/>
      <c r="AG16" s="4"/>
      <c r="AH16" s="4"/>
      <c r="AI16" s="4"/>
    </row>
    <row r="17" spans="2:35" x14ac:dyDescent="0.25">
      <c r="B17" s="63"/>
      <c r="C17" s="57"/>
      <c r="D17" s="57"/>
      <c r="E17" s="57"/>
      <c r="F17" s="57"/>
      <c r="G17" s="59"/>
      <c r="N17" s="4"/>
      <c r="O17" s="4"/>
      <c r="P17" s="4"/>
      <c r="Q17" s="4"/>
      <c r="R17" s="4"/>
      <c r="S17" s="4"/>
      <c r="T17" s="4"/>
      <c r="U17" s="4"/>
      <c r="V17" s="4"/>
      <c r="W17" s="4"/>
      <c r="X17" s="4"/>
      <c r="Y17" s="4"/>
      <c r="Z17" s="4"/>
      <c r="AA17" s="4"/>
      <c r="AB17" s="4"/>
      <c r="AC17" s="4"/>
      <c r="AD17" s="4"/>
      <c r="AE17" s="4"/>
      <c r="AF17" s="4"/>
      <c r="AG17" s="4"/>
      <c r="AH17" s="4"/>
      <c r="AI17" s="4"/>
    </row>
    <row r="18" spans="2:35" x14ac:dyDescent="0.25">
      <c r="B18" s="58"/>
      <c r="C18" s="57"/>
      <c r="D18" s="57"/>
      <c r="E18" s="57"/>
      <c r="F18" s="57"/>
      <c r="G18" s="59"/>
      <c r="N18" s="4"/>
      <c r="O18" s="4"/>
      <c r="P18" s="4"/>
      <c r="Q18" s="4"/>
      <c r="R18" s="4"/>
      <c r="S18" s="4"/>
      <c r="T18" s="4"/>
      <c r="U18" s="4"/>
      <c r="V18" s="4"/>
      <c r="W18" s="4"/>
      <c r="X18" s="4"/>
      <c r="Y18" s="4"/>
      <c r="Z18" s="4"/>
      <c r="AA18" s="4"/>
      <c r="AB18" s="4"/>
      <c r="AC18" s="4"/>
      <c r="AD18" s="4"/>
      <c r="AE18" s="4"/>
      <c r="AF18" s="4"/>
      <c r="AG18" s="4"/>
      <c r="AH18" s="4"/>
      <c r="AI18" s="4"/>
    </row>
    <row r="19" spans="2:35" ht="15.75" customHeight="1" thickBot="1" x14ac:dyDescent="0.3">
      <c r="B19" s="60" t="s">
        <v>250</v>
      </c>
      <c r="C19" s="61"/>
      <c r="D19" s="61"/>
      <c r="E19" s="61"/>
      <c r="F19" s="61"/>
      <c r="G19" s="62"/>
      <c r="N19" s="4"/>
      <c r="O19" s="4"/>
      <c r="P19" s="4"/>
      <c r="Q19" s="4"/>
      <c r="R19" s="4"/>
      <c r="S19" s="4"/>
      <c r="T19" s="4"/>
      <c r="U19" s="4"/>
      <c r="V19" s="4"/>
      <c r="W19" s="4"/>
      <c r="X19" s="4"/>
      <c r="Y19" s="4"/>
      <c r="Z19" s="4"/>
      <c r="AA19" s="4"/>
      <c r="AB19" s="4"/>
      <c r="AC19" s="4"/>
      <c r="AD19" s="4"/>
      <c r="AE19" s="4"/>
      <c r="AF19" s="4"/>
      <c r="AG19" s="4"/>
      <c r="AH19" s="4"/>
      <c r="AI19" s="4"/>
    </row>
    <row r="20" spans="2:35" s="4" customFormat="1" x14ac:dyDescent="0.25"/>
    <row r="21" spans="2:35" s="4" customFormat="1" x14ac:dyDescent="0.25"/>
    <row r="22" spans="2:35" s="4" customFormat="1" x14ac:dyDescent="0.25"/>
    <row r="23" spans="2:35" s="4" customFormat="1" x14ac:dyDescent="0.25"/>
    <row r="24" spans="2:35" s="4" customFormat="1" x14ac:dyDescent="0.25"/>
    <row r="25" spans="2:35" s="4" customFormat="1" x14ac:dyDescent="0.25"/>
    <row r="26" spans="2:35" s="4" customFormat="1" x14ac:dyDescent="0.25"/>
    <row r="27" spans="2:35" s="4" customFormat="1" x14ac:dyDescent="0.25"/>
    <row r="28" spans="2:35" s="4" customFormat="1" x14ac:dyDescent="0.25"/>
    <row r="29" spans="2:35" s="4" customFormat="1" x14ac:dyDescent="0.25"/>
    <row r="30" spans="2:35" s="4" customFormat="1" x14ac:dyDescent="0.25"/>
    <row r="31" spans="2:35" s="4" customFormat="1" x14ac:dyDescent="0.25"/>
    <row r="32" spans="2:35" s="4" customFormat="1" x14ac:dyDescent="0.25"/>
    <row r="33" s="4" customFormat="1" x14ac:dyDescent="0.25"/>
    <row r="34" s="4" customFormat="1" x14ac:dyDescent="0.25"/>
    <row r="35" s="4" customFormat="1" x14ac:dyDescent="0.25"/>
    <row r="36" s="4" customFormat="1" x14ac:dyDescent="0.25"/>
    <row r="37" s="4" customFormat="1" x14ac:dyDescent="0.25"/>
    <row r="38" s="4" customFormat="1" x14ac:dyDescent="0.25"/>
    <row r="39" s="4" customFormat="1" x14ac:dyDescent="0.25"/>
    <row r="40" s="4" customFormat="1" x14ac:dyDescent="0.25"/>
    <row r="41" s="4" customFormat="1" x14ac:dyDescent="0.25"/>
    <row r="42" s="4" customFormat="1" x14ac:dyDescent="0.25"/>
    <row r="43" s="4" customFormat="1" x14ac:dyDescent="0.25"/>
    <row r="44" s="4" customFormat="1" x14ac:dyDescent="0.25"/>
    <row r="45" s="4" customFormat="1" x14ac:dyDescent="0.25"/>
    <row r="46" s="4" customFormat="1" x14ac:dyDescent="0.25"/>
    <row r="47" s="4" customFormat="1" x14ac:dyDescent="0.25"/>
    <row r="48" s="4" customFormat="1" x14ac:dyDescent="0.25"/>
    <row r="49" s="4" customFormat="1" x14ac:dyDescent="0.25"/>
    <row r="50" s="4" customFormat="1" x14ac:dyDescent="0.25"/>
    <row r="51" s="4" customFormat="1" x14ac:dyDescent="0.25"/>
  </sheetData>
  <mergeCells count="8">
    <mergeCell ref="B3:G3"/>
    <mergeCell ref="B11:C14"/>
    <mergeCell ref="B16:C16"/>
    <mergeCell ref="B5:C8"/>
    <mergeCell ref="D5:G5"/>
    <mergeCell ref="D6:G6"/>
    <mergeCell ref="D7:G7"/>
    <mergeCell ref="D8:G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F512"/>
  <sheetViews>
    <sheetView tabSelected="1" zoomScale="110" zoomScaleNormal="110" workbookViewId="0">
      <selection activeCell="G19" sqref="G19:K19"/>
    </sheetView>
  </sheetViews>
  <sheetFormatPr baseColWidth="10" defaultRowHeight="15" x14ac:dyDescent="0.25"/>
  <cols>
    <col min="1" max="1" width="11.42578125" style="4"/>
    <col min="2" max="2" width="15.140625" customWidth="1"/>
    <col min="3" max="3" width="15" customWidth="1"/>
    <col min="4" max="4" width="17" customWidth="1"/>
    <col min="5" max="5" width="23.5703125" customWidth="1"/>
    <col min="6" max="6" width="19.28515625" customWidth="1"/>
    <col min="7" max="7" width="21.140625" customWidth="1"/>
    <col min="8" max="8" width="19.85546875" customWidth="1"/>
    <col min="9" max="9" width="17.140625" customWidth="1"/>
    <col min="10" max="10" width="18.5703125" customWidth="1"/>
    <col min="11" max="11" width="14.85546875" customWidth="1"/>
    <col min="13" max="21" width="11.42578125" style="4"/>
  </cols>
  <sheetData>
    <row r="1" spans="2:46" ht="22.5" customHeight="1" thickBot="1" x14ac:dyDescent="0.35">
      <c r="B1" s="163" t="s">
        <v>82</v>
      </c>
      <c r="C1" s="164"/>
      <c r="D1" s="165" t="s">
        <v>83</v>
      </c>
      <c r="E1" s="166"/>
      <c r="F1" s="166"/>
      <c r="G1" s="166"/>
      <c r="H1" s="166"/>
      <c r="I1" s="166"/>
      <c r="J1" s="166"/>
      <c r="K1" s="167"/>
      <c r="L1" s="4"/>
      <c r="V1" s="4"/>
      <c r="W1" s="4"/>
      <c r="X1" s="4"/>
      <c r="Y1" s="4"/>
      <c r="Z1" s="4"/>
      <c r="AA1" s="4"/>
      <c r="AB1" s="4"/>
      <c r="AC1" s="4"/>
      <c r="AD1" s="4"/>
      <c r="AE1" s="4"/>
    </row>
    <row r="2" spans="2:46" ht="15.75" customHeight="1" x14ac:dyDescent="0.25">
      <c r="B2" s="539" t="str">
        <f>G19</f>
        <v>Solaire Thermique Test</v>
      </c>
      <c r="C2" s="540"/>
      <c r="D2" s="540"/>
      <c r="E2" s="540"/>
      <c r="F2" s="540"/>
      <c r="G2" s="540"/>
      <c r="H2" s="100"/>
      <c r="I2" s="101"/>
      <c r="J2" s="101"/>
      <c r="K2" s="168"/>
      <c r="L2" s="4"/>
      <c r="V2" s="4"/>
      <c r="W2" s="4"/>
      <c r="X2" s="4"/>
      <c r="Y2" s="4"/>
      <c r="Z2" s="4"/>
      <c r="AA2" s="4"/>
      <c r="AB2" s="4"/>
      <c r="AC2" s="4"/>
      <c r="AD2" s="4"/>
      <c r="AE2" s="4"/>
      <c r="AF2" s="4"/>
      <c r="AG2" s="4"/>
      <c r="AH2" s="4"/>
      <c r="AI2" s="4"/>
      <c r="AJ2" s="4"/>
      <c r="AK2" s="4"/>
      <c r="AL2" s="4"/>
      <c r="AM2" s="4"/>
      <c r="AN2" s="4"/>
      <c r="AO2" s="4"/>
      <c r="AP2" s="4"/>
      <c r="AQ2" s="4"/>
      <c r="AR2" s="4"/>
      <c r="AS2" s="4"/>
      <c r="AT2" s="4"/>
    </row>
    <row r="3" spans="2:46" ht="15" customHeight="1" x14ac:dyDescent="0.25">
      <c r="B3" s="541"/>
      <c r="C3" s="542"/>
      <c r="D3" s="542"/>
      <c r="E3" s="542"/>
      <c r="F3" s="542"/>
      <c r="G3" s="542"/>
      <c r="H3" s="46"/>
      <c r="I3" s="47"/>
      <c r="J3" s="545" t="s">
        <v>208</v>
      </c>
      <c r="K3" s="546"/>
      <c r="L3" s="4"/>
      <c r="V3" s="4"/>
      <c r="W3" s="4"/>
      <c r="X3" s="4"/>
      <c r="Y3" s="4"/>
      <c r="Z3" s="4"/>
      <c r="AA3" s="4"/>
      <c r="AB3" s="4"/>
      <c r="AC3" s="4"/>
      <c r="AD3" s="4"/>
      <c r="AE3" s="4"/>
      <c r="AF3" s="4"/>
      <c r="AG3" s="4"/>
      <c r="AH3" s="4"/>
      <c r="AI3" s="4"/>
      <c r="AJ3" s="4"/>
      <c r="AK3" s="4"/>
      <c r="AL3" s="4"/>
      <c r="AM3" s="4"/>
      <c r="AN3" s="4"/>
      <c r="AO3" s="4"/>
      <c r="AP3" s="4"/>
      <c r="AQ3" s="4"/>
      <c r="AR3" s="4"/>
      <c r="AS3" s="4"/>
      <c r="AT3" s="4"/>
    </row>
    <row r="4" spans="2:46" ht="15" customHeight="1" thickBot="1" x14ac:dyDescent="0.3">
      <c r="B4" s="543"/>
      <c r="C4" s="544"/>
      <c r="D4" s="544"/>
      <c r="E4" s="544"/>
      <c r="F4" s="544"/>
      <c r="G4" s="544"/>
      <c r="H4" s="46"/>
      <c r="I4" s="47"/>
      <c r="J4" s="545"/>
      <c r="K4" s="546"/>
      <c r="L4" s="4"/>
      <c r="V4" s="4"/>
      <c r="W4" s="4"/>
      <c r="X4" s="4"/>
      <c r="Y4" s="4"/>
      <c r="Z4" s="4"/>
      <c r="AA4" s="4"/>
      <c r="AB4" s="4"/>
      <c r="AC4" s="4"/>
      <c r="AD4" s="4"/>
      <c r="AE4" s="4"/>
      <c r="AF4" s="4"/>
      <c r="AG4" s="4"/>
      <c r="AH4" s="4"/>
      <c r="AI4" s="4"/>
      <c r="AJ4" s="4"/>
      <c r="AK4" s="4"/>
      <c r="AL4" s="4"/>
      <c r="AM4" s="4"/>
      <c r="AN4" s="4"/>
      <c r="AO4" s="4"/>
      <c r="AP4" s="4"/>
      <c r="AQ4" s="4"/>
      <c r="AR4" s="4"/>
      <c r="AS4" s="4"/>
      <c r="AT4" s="4"/>
    </row>
    <row r="5" spans="2:46" ht="15.75" customHeight="1" x14ac:dyDescent="0.25">
      <c r="B5" s="549" t="str">
        <f>F36</f>
        <v>Association du soleil</v>
      </c>
      <c r="C5" s="550"/>
      <c r="D5" s="550"/>
      <c r="E5" s="550"/>
      <c r="F5" s="550"/>
      <c r="G5" s="550"/>
      <c r="H5" s="46"/>
      <c r="I5" s="47"/>
      <c r="J5" s="545"/>
      <c r="K5" s="546"/>
      <c r="L5" s="4"/>
      <c r="V5" s="4"/>
      <c r="W5" s="4"/>
      <c r="X5" s="4"/>
      <c r="Y5" s="4"/>
      <c r="Z5" s="4"/>
      <c r="AA5" s="4"/>
      <c r="AB5" s="4"/>
      <c r="AC5" s="4"/>
      <c r="AD5" s="4"/>
      <c r="AE5" s="4"/>
      <c r="AF5" s="4"/>
      <c r="AG5" s="4"/>
      <c r="AH5" s="4"/>
      <c r="AI5" s="4"/>
      <c r="AJ5" s="4"/>
      <c r="AK5" s="4"/>
      <c r="AL5" s="4"/>
      <c r="AM5" s="4"/>
      <c r="AN5" s="4"/>
      <c r="AO5" s="4"/>
      <c r="AP5" s="4"/>
      <c r="AQ5" s="4"/>
      <c r="AR5" s="4"/>
      <c r="AS5" s="4"/>
      <c r="AT5" s="4"/>
    </row>
    <row r="6" spans="2:46" ht="15" customHeight="1" x14ac:dyDescent="0.25">
      <c r="B6" s="551"/>
      <c r="C6" s="552"/>
      <c r="D6" s="552"/>
      <c r="E6" s="552"/>
      <c r="F6" s="552"/>
      <c r="G6" s="552"/>
      <c r="H6" s="46"/>
      <c r="I6" s="47"/>
      <c r="J6" s="545"/>
      <c r="K6" s="546"/>
      <c r="L6" s="4"/>
      <c r="V6" s="4"/>
      <c r="W6" s="4"/>
      <c r="X6" s="4"/>
      <c r="Y6" s="4"/>
      <c r="Z6" s="4"/>
      <c r="AA6" s="4"/>
      <c r="AB6" s="4"/>
      <c r="AC6" s="4"/>
      <c r="AD6" s="4"/>
      <c r="AE6" s="4"/>
      <c r="AF6" s="4"/>
      <c r="AG6" s="4"/>
      <c r="AH6" s="4"/>
      <c r="AI6" s="4"/>
      <c r="AJ6" s="4"/>
      <c r="AK6" s="4"/>
      <c r="AL6" s="4"/>
      <c r="AM6" s="4"/>
      <c r="AN6" s="4"/>
      <c r="AO6" s="4"/>
      <c r="AP6" s="4"/>
      <c r="AQ6" s="4"/>
      <c r="AR6" s="4"/>
      <c r="AS6" s="4"/>
      <c r="AT6" s="4"/>
    </row>
    <row r="7" spans="2:46" ht="15.75" customHeight="1" thickBot="1" x14ac:dyDescent="0.3">
      <c r="B7" s="553"/>
      <c r="C7" s="554"/>
      <c r="D7" s="554"/>
      <c r="E7" s="554" t="b">
        <v>1</v>
      </c>
      <c r="F7" s="554"/>
      <c r="G7" s="554" t="b">
        <v>0</v>
      </c>
      <c r="H7" s="102"/>
      <c r="I7" s="103"/>
      <c r="J7" s="547"/>
      <c r="K7" s="548"/>
      <c r="L7" s="4"/>
      <c r="V7" s="4"/>
      <c r="W7" s="4"/>
      <c r="X7" s="4"/>
      <c r="Y7" s="4"/>
      <c r="Z7" s="4"/>
      <c r="AA7" s="4"/>
      <c r="AB7" s="4"/>
      <c r="AC7" s="4"/>
      <c r="AD7" s="4"/>
      <c r="AE7" s="4"/>
      <c r="AF7" s="4"/>
      <c r="AG7" s="4"/>
      <c r="AH7" s="4"/>
      <c r="AI7" s="4"/>
      <c r="AJ7" s="4"/>
      <c r="AK7" s="4"/>
      <c r="AL7" s="4"/>
      <c r="AM7" s="4"/>
      <c r="AN7" s="4"/>
      <c r="AO7" s="4"/>
      <c r="AP7" s="4"/>
      <c r="AQ7" s="4"/>
      <c r="AR7" s="4"/>
      <c r="AS7" s="4"/>
      <c r="AT7" s="4"/>
    </row>
    <row r="8" spans="2:46" ht="15.75" customHeight="1" x14ac:dyDescent="0.25">
      <c r="B8" s="568" t="s">
        <v>235</v>
      </c>
      <c r="C8" s="569"/>
      <c r="D8" s="569"/>
      <c r="E8" s="569"/>
      <c r="F8" s="569"/>
      <c r="G8" s="569"/>
      <c r="H8" s="569"/>
      <c r="I8" s="569"/>
      <c r="J8" s="569"/>
      <c r="K8" s="570"/>
      <c r="L8" s="4"/>
      <c r="V8" s="4"/>
      <c r="W8" s="4"/>
      <c r="X8" s="4"/>
      <c r="Y8" s="4"/>
      <c r="Z8" s="4"/>
      <c r="AA8" s="4"/>
      <c r="AB8" s="4"/>
      <c r="AC8" s="4"/>
      <c r="AD8" s="4"/>
      <c r="AE8" s="4"/>
      <c r="AF8" s="4"/>
      <c r="AG8" s="4"/>
      <c r="AH8" s="4"/>
      <c r="AI8" s="4"/>
      <c r="AJ8" s="4"/>
      <c r="AK8" s="4"/>
      <c r="AL8" s="4"/>
      <c r="AM8" s="4"/>
      <c r="AN8" s="4"/>
      <c r="AO8" s="4"/>
      <c r="AP8" s="4"/>
      <c r="AQ8" s="4"/>
      <c r="AR8" s="4"/>
      <c r="AS8" s="4"/>
      <c r="AT8" s="4"/>
    </row>
    <row r="9" spans="2:46" ht="15.75" customHeight="1" x14ac:dyDescent="0.25">
      <c r="B9" s="521" t="s">
        <v>3</v>
      </c>
      <c r="C9" s="522"/>
      <c r="D9" s="522"/>
      <c r="E9" s="522"/>
      <c r="F9" s="522"/>
      <c r="G9" s="522"/>
      <c r="H9" s="522"/>
      <c r="I9" s="522"/>
      <c r="J9" s="522"/>
      <c r="K9" s="523"/>
      <c r="L9" s="4"/>
      <c r="V9" s="4"/>
      <c r="W9" s="4"/>
      <c r="X9" s="4"/>
      <c r="Y9" s="4"/>
      <c r="Z9" s="4"/>
      <c r="AA9" s="4"/>
      <c r="AB9" s="4"/>
      <c r="AC9" s="4"/>
      <c r="AD9" s="4"/>
      <c r="AE9" s="4"/>
      <c r="AF9" s="4"/>
      <c r="AG9" s="4"/>
      <c r="AH9" s="4"/>
      <c r="AI9" s="4"/>
      <c r="AJ9" s="4"/>
      <c r="AK9" s="4"/>
      <c r="AL9" s="4"/>
      <c r="AM9" s="4"/>
      <c r="AN9" s="4"/>
      <c r="AO9" s="4"/>
      <c r="AP9" s="4"/>
      <c r="AQ9" s="4"/>
      <c r="AR9" s="4"/>
      <c r="AS9" s="4"/>
      <c r="AT9" s="4"/>
    </row>
    <row r="10" spans="2:46" ht="15.75" customHeight="1" x14ac:dyDescent="0.25">
      <c r="B10" s="232"/>
      <c r="C10" s="233"/>
      <c r="D10" s="233"/>
      <c r="E10" s="522" t="s">
        <v>236</v>
      </c>
      <c r="F10" s="522"/>
      <c r="G10" s="522"/>
      <c r="H10" s="522"/>
      <c r="I10" s="234" t="s">
        <v>163</v>
      </c>
      <c r="J10" s="234" t="s">
        <v>238</v>
      </c>
      <c r="K10" s="235" t="s">
        <v>246</v>
      </c>
      <c r="L10" s="4"/>
      <c r="V10" s="4"/>
      <c r="W10" s="4"/>
      <c r="X10" s="4"/>
      <c r="Y10" s="4"/>
      <c r="Z10" s="4"/>
      <c r="AA10" s="4"/>
      <c r="AB10" s="4"/>
      <c r="AC10" s="4"/>
      <c r="AD10" s="4"/>
      <c r="AE10" s="4"/>
      <c r="AF10" s="4"/>
      <c r="AG10" s="4"/>
      <c r="AH10" s="4"/>
      <c r="AI10" s="4"/>
      <c r="AJ10" s="4"/>
      <c r="AK10" s="4"/>
      <c r="AL10" s="4"/>
      <c r="AM10" s="4"/>
      <c r="AN10" s="4"/>
      <c r="AO10" s="4"/>
      <c r="AP10" s="4"/>
      <c r="AQ10" s="4"/>
      <c r="AR10" s="4"/>
      <c r="AS10" s="4"/>
      <c r="AT10" s="4"/>
    </row>
    <row r="11" spans="2:46" ht="15.75" customHeight="1" x14ac:dyDescent="0.25">
      <c r="B11" s="521" t="s">
        <v>239</v>
      </c>
      <c r="C11" s="522"/>
      <c r="D11" s="522"/>
      <c r="E11" s="522"/>
      <c r="F11" s="522"/>
      <c r="G11" s="522"/>
      <c r="H11" s="522"/>
      <c r="I11" s="522"/>
      <c r="J11" s="522"/>
      <c r="K11" s="523"/>
      <c r="L11" s="4"/>
      <c r="V11" s="4"/>
      <c r="W11" s="4"/>
      <c r="X11" s="4"/>
      <c r="Y11" s="4"/>
      <c r="Z11" s="4"/>
      <c r="AA11" s="4"/>
      <c r="AB11" s="4"/>
      <c r="AC11" s="4"/>
      <c r="AD11" s="4"/>
      <c r="AE11" s="4"/>
      <c r="AF11" s="4"/>
      <c r="AG11" s="4"/>
      <c r="AH11" s="4"/>
      <c r="AI11" s="4"/>
      <c r="AJ11" s="4"/>
      <c r="AK11" s="4"/>
      <c r="AL11" s="4"/>
      <c r="AM11" s="4"/>
      <c r="AN11" s="4"/>
      <c r="AO11" s="4"/>
      <c r="AP11" s="4"/>
      <c r="AQ11" s="4"/>
      <c r="AR11" s="4"/>
      <c r="AS11" s="4"/>
      <c r="AT11" s="4"/>
    </row>
    <row r="12" spans="2:46" ht="15.75" customHeight="1" x14ac:dyDescent="0.25">
      <c r="B12" s="521" t="s">
        <v>245</v>
      </c>
      <c r="C12" s="522"/>
      <c r="D12" s="522"/>
      <c r="E12" s="522"/>
      <c r="F12" s="522"/>
      <c r="G12" s="522"/>
      <c r="H12" s="522"/>
      <c r="I12" s="522"/>
      <c r="J12" s="522"/>
      <c r="K12" s="523"/>
      <c r="L12" s="4"/>
      <c r="V12" s="4"/>
      <c r="W12" s="4"/>
      <c r="X12" s="4"/>
      <c r="Y12" s="4"/>
      <c r="Z12" s="4"/>
      <c r="AA12" s="4"/>
      <c r="AB12" s="4"/>
      <c r="AC12" s="4"/>
      <c r="AD12" s="4"/>
      <c r="AE12" s="4"/>
      <c r="AF12" s="4"/>
      <c r="AG12" s="4"/>
      <c r="AH12" s="4"/>
      <c r="AI12" s="4"/>
      <c r="AJ12" s="4"/>
      <c r="AK12" s="4"/>
      <c r="AL12" s="4"/>
      <c r="AM12" s="4"/>
      <c r="AN12" s="4"/>
      <c r="AO12" s="4"/>
      <c r="AP12" s="4"/>
      <c r="AQ12" s="4"/>
      <c r="AR12" s="4"/>
      <c r="AS12" s="4"/>
      <c r="AT12" s="4"/>
    </row>
    <row r="13" spans="2:46" ht="15.75" customHeight="1" x14ac:dyDescent="0.25">
      <c r="B13" s="521" t="s">
        <v>241</v>
      </c>
      <c r="C13" s="522"/>
      <c r="D13" s="522"/>
      <c r="E13" s="522"/>
      <c r="F13" s="522"/>
      <c r="G13" s="522"/>
      <c r="H13" s="522"/>
      <c r="I13" s="522"/>
      <c r="J13" s="522"/>
      <c r="K13" s="523"/>
      <c r="L13" s="4"/>
      <c r="V13" s="4"/>
      <c r="W13" s="4"/>
      <c r="X13" s="4"/>
      <c r="Y13" s="4"/>
      <c r="Z13" s="4"/>
      <c r="AA13" s="4"/>
      <c r="AB13" s="4"/>
      <c r="AC13" s="4"/>
      <c r="AD13" s="4"/>
      <c r="AE13" s="4"/>
      <c r="AF13" s="4"/>
      <c r="AG13" s="4"/>
      <c r="AH13" s="4"/>
      <c r="AI13" s="4"/>
      <c r="AJ13" s="4"/>
      <c r="AK13" s="4"/>
      <c r="AL13" s="4"/>
      <c r="AM13" s="4"/>
      <c r="AN13" s="4"/>
      <c r="AO13" s="4"/>
      <c r="AP13" s="4"/>
      <c r="AQ13" s="4"/>
      <c r="AR13" s="4"/>
      <c r="AS13" s="4"/>
      <c r="AT13" s="4"/>
    </row>
    <row r="14" spans="2:46" ht="15.75" customHeight="1" thickBot="1" x14ac:dyDescent="0.3">
      <c r="B14" s="622" t="s">
        <v>237</v>
      </c>
      <c r="C14" s="623"/>
      <c r="D14" s="623"/>
      <c r="E14" s="623"/>
      <c r="F14" s="623"/>
      <c r="G14" s="623"/>
      <c r="H14" s="623"/>
      <c r="I14" s="623"/>
      <c r="J14" s="623"/>
      <c r="K14" s="624"/>
      <c r="L14" s="4"/>
      <c r="V14" s="4"/>
      <c r="W14" s="4"/>
      <c r="X14" s="4"/>
      <c r="Y14" s="4"/>
      <c r="Z14" s="4"/>
      <c r="AA14" s="4"/>
      <c r="AB14" s="4"/>
      <c r="AC14" s="4"/>
      <c r="AD14" s="4"/>
      <c r="AE14" s="4"/>
      <c r="AF14" s="4"/>
      <c r="AG14" s="4"/>
      <c r="AH14" s="4"/>
      <c r="AI14" s="4"/>
      <c r="AJ14" s="4"/>
      <c r="AK14" s="4"/>
      <c r="AL14" s="4"/>
      <c r="AM14" s="4"/>
      <c r="AN14" s="4"/>
      <c r="AO14" s="4"/>
      <c r="AP14" s="4"/>
      <c r="AQ14" s="4"/>
      <c r="AR14" s="4"/>
      <c r="AS14" s="4"/>
      <c r="AT14" s="4"/>
    </row>
    <row r="15" spans="2:46" ht="15.75" customHeight="1" x14ac:dyDescent="0.25">
      <c r="B15" s="4"/>
      <c r="C15" s="4"/>
      <c r="D15" s="4"/>
      <c r="E15" s="4"/>
      <c r="F15" s="4"/>
      <c r="G15" s="4"/>
      <c r="H15" s="4"/>
      <c r="I15" s="4"/>
      <c r="J15" s="4"/>
      <c r="K15" s="4"/>
      <c r="L15" s="4"/>
      <c r="V15" s="4"/>
      <c r="W15" s="4"/>
      <c r="X15" s="4"/>
      <c r="Y15" s="4"/>
      <c r="Z15" s="4"/>
      <c r="AA15" s="4"/>
      <c r="AB15" s="4"/>
      <c r="AC15" s="4"/>
      <c r="AD15" s="4"/>
      <c r="AE15" s="4"/>
      <c r="AF15" s="4"/>
      <c r="AG15" s="4"/>
      <c r="AH15" s="4"/>
      <c r="AI15" s="4"/>
      <c r="AJ15" s="4"/>
      <c r="AK15" s="4"/>
      <c r="AL15" s="4"/>
      <c r="AM15" s="4"/>
      <c r="AN15" s="4"/>
      <c r="AO15" s="4"/>
      <c r="AP15" s="4"/>
      <c r="AQ15" s="4"/>
      <c r="AR15" s="4"/>
      <c r="AS15" s="4"/>
      <c r="AT15" s="4"/>
    </row>
    <row r="16" spans="2:46" ht="15.75" customHeight="1" x14ac:dyDescent="0.25">
      <c r="B16" s="4"/>
      <c r="C16" s="4"/>
      <c r="D16" s="4"/>
      <c r="E16" s="4"/>
      <c r="F16" s="4"/>
      <c r="G16" s="4"/>
      <c r="H16" s="4"/>
      <c r="I16" s="4"/>
      <c r="J16" s="4"/>
      <c r="K16" s="4"/>
      <c r="L16" s="4"/>
      <c r="V16" s="4"/>
      <c r="W16" s="4"/>
      <c r="X16" s="4"/>
      <c r="Y16" s="4"/>
      <c r="Z16" s="4"/>
      <c r="AA16" s="4"/>
      <c r="AB16" s="4"/>
      <c r="AC16" s="4"/>
      <c r="AD16" s="4"/>
      <c r="AE16" s="4"/>
      <c r="AF16" s="4"/>
      <c r="AG16" s="4"/>
      <c r="AH16" s="4"/>
      <c r="AI16" s="4"/>
      <c r="AJ16" s="4"/>
      <c r="AK16" s="4"/>
      <c r="AL16" s="4"/>
      <c r="AM16" s="4"/>
      <c r="AN16" s="4"/>
      <c r="AO16" s="4"/>
      <c r="AP16" s="4"/>
      <c r="AQ16" s="4"/>
      <c r="AR16" s="4"/>
      <c r="AS16" s="4"/>
      <c r="AT16" s="4"/>
    </row>
    <row r="17" spans="2:46" ht="15.75" customHeight="1" thickBot="1" x14ac:dyDescent="0.3">
      <c r="B17" s="4"/>
      <c r="C17" s="4"/>
      <c r="D17" s="4"/>
      <c r="E17" s="4"/>
      <c r="F17" s="4"/>
      <c r="G17" s="4"/>
      <c r="H17" s="4"/>
      <c r="I17" s="4"/>
      <c r="J17" s="4"/>
      <c r="K17" s="4"/>
      <c r="L17" s="4"/>
      <c r="V17" s="4"/>
      <c r="W17" s="4"/>
      <c r="X17" s="4"/>
      <c r="Y17" s="4"/>
      <c r="Z17" s="4"/>
      <c r="AA17" s="4"/>
      <c r="AB17" s="4"/>
      <c r="AC17" s="4"/>
      <c r="AD17" s="4"/>
      <c r="AE17" s="4"/>
      <c r="AF17" s="4"/>
      <c r="AG17" s="4"/>
      <c r="AH17" s="4"/>
      <c r="AI17" s="4"/>
      <c r="AJ17" s="4"/>
      <c r="AK17" s="4"/>
      <c r="AL17" s="4"/>
      <c r="AM17" s="4"/>
      <c r="AN17" s="4"/>
      <c r="AO17" s="4"/>
      <c r="AP17" s="4"/>
      <c r="AQ17" s="4"/>
      <c r="AR17" s="4"/>
      <c r="AS17" s="4"/>
      <c r="AT17" s="4"/>
    </row>
    <row r="18" spans="2:46" ht="19.5" thickBot="1" x14ac:dyDescent="0.35">
      <c r="B18" s="472" t="s">
        <v>3</v>
      </c>
      <c r="C18" s="473"/>
      <c r="D18" s="473"/>
      <c r="E18" s="473"/>
      <c r="F18" s="473"/>
      <c r="G18" s="473"/>
      <c r="H18" s="473"/>
      <c r="I18" s="473"/>
      <c r="J18" s="473"/>
      <c r="K18" s="474"/>
      <c r="L18" s="4"/>
      <c r="V18" s="4"/>
      <c r="W18" s="4"/>
      <c r="X18" s="4"/>
      <c r="Y18" s="4"/>
      <c r="Z18" s="4"/>
      <c r="AA18" s="4"/>
      <c r="AB18" s="4"/>
      <c r="AC18" s="4"/>
      <c r="AD18" s="4"/>
      <c r="AE18" s="4"/>
      <c r="AF18" s="4"/>
      <c r="AG18" s="4"/>
      <c r="AH18" s="4"/>
      <c r="AI18" s="4"/>
      <c r="AJ18" s="4"/>
      <c r="AK18" s="4"/>
      <c r="AL18" s="4"/>
      <c r="AM18" s="4"/>
      <c r="AN18" s="4"/>
      <c r="AO18" s="4"/>
      <c r="AP18" s="4"/>
      <c r="AQ18" s="4"/>
      <c r="AR18" s="4"/>
      <c r="AS18" s="4"/>
      <c r="AT18" s="4"/>
    </row>
    <row r="19" spans="2:46" x14ac:dyDescent="0.25">
      <c r="B19" s="558" t="s">
        <v>0</v>
      </c>
      <c r="C19" s="559"/>
      <c r="D19" s="559"/>
      <c r="E19" s="559"/>
      <c r="F19" s="560"/>
      <c r="G19" s="561" t="s">
        <v>311</v>
      </c>
      <c r="H19" s="562"/>
      <c r="I19" s="562"/>
      <c r="J19" s="562"/>
      <c r="K19" s="563"/>
      <c r="L19" s="4"/>
      <c r="V19" s="4"/>
      <c r="W19" s="4"/>
      <c r="X19" s="4"/>
      <c r="Y19" s="4"/>
      <c r="Z19" s="4"/>
      <c r="AA19" s="4"/>
      <c r="AB19" s="4"/>
      <c r="AC19" s="4"/>
      <c r="AD19" s="4"/>
      <c r="AE19" s="4"/>
      <c r="AF19" s="4"/>
      <c r="AG19" s="4"/>
      <c r="AH19" s="4"/>
      <c r="AI19" s="4"/>
      <c r="AJ19" s="4"/>
      <c r="AK19" s="4"/>
      <c r="AL19" s="4"/>
      <c r="AM19" s="4"/>
      <c r="AN19" s="4"/>
      <c r="AO19" s="4"/>
      <c r="AP19" s="4"/>
      <c r="AQ19" s="4"/>
      <c r="AR19" s="4"/>
      <c r="AS19" s="4"/>
      <c r="AT19" s="4"/>
    </row>
    <row r="20" spans="2:46" x14ac:dyDescent="0.25">
      <c r="B20" s="506" t="s">
        <v>1</v>
      </c>
      <c r="C20" s="507"/>
      <c r="D20" s="507"/>
      <c r="E20" s="507"/>
      <c r="F20" s="507"/>
      <c r="G20" s="5"/>
      <c r="H20" s="564"/>
      <c r="I20" s="564"/>
      <c r="J20" s="564"/>
      <c r="K20" s="565"/>
      <c r="L20" s="4"/>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spans="2:46" x14ac:dyDescent="0.25">
      <c r="B21" s="506" t="s">
        <v>2</v>
      </c>
      <c r="C21" s="507"/>
      <c r="D21" s="507"/>
      <c r="E21" s="507"/>
      <c r="F21" s="507"/>
      <c r="G21" s="6"/>
      <c r="H21" s="564"/>
      <c r="I21" s="564"/>
      <c r="J21" s="564"/>
      <c r="K21" s="565"/>
      <c r="L21" s="4"/>
      <c r="V21" s="4"/>
      <c r="W21" s="4"/>
      <c r="X21" s="4"/>
      <c r="Y21" s="4"/>
      <c r="Z21" s="4"/>
      <c r="AA21" s="4"/>
      <c r="AB21" s="4"/>
      <c r="AC21" s="4"/>
      <c r="AD21" s="4"/>
      <c r="AE21" s="4"/>
      <c r="AF21" s="4"/>
      <c r="AG21" s="4"/>
      <c r="AH21" s="4"/>
      <c r="AI21" s="4"/>
      <c r="AJ21" s="4"/>
      <c r="AK21" s="4"/>
      <c r="AL21" s="4"/>
      <c r="AM21" s="4"/>
      <c r="AN21" s="4"/>
      <c r="AO21" s="4"/>
      <c r="AP21" s="4"/>
      <c r="AQ21" s="4"/>
      <c r="AR21" s="4"/>
      <c r="AS21" s="4"/>
      <c r="AT21" s="4"/>
    </row>
    <row r="22" spans="2:46" x14ac:dyDescent="0.25">
      <c r="B22" s="506" t="s">
        <v>51</v>
      </c>
      <c r="C22" s="507"/>
      <c r="D22" s="507"/>
      <c r="E22" s="507"/>
      <c r="F22" s="507"/>
      <c r="G22" s="5"/>
      <c r="H22" s="564"/>
      <c r="I22" s="564"/>
      <c r="J22" s="564"/>
      <c r="K22" s="565"/>
      <c r="L22" s="4"/>
      <c r="V22" s="4"/>
      <c r="W22" s="4"/>
      <c r="X22" s="4"/>
      <c r="Y22" s="4"/>
      <c r="Z22" s="4"/>
      <c r="AA22" s="4"/>
      <c r="AB22" s="4"/>
      <c r="AC22" s="4"/>
      <c r="AD22" s="4"/>
      <c r="AE22" s="4"/>
      <c r="AF22" s="4"/>
      <c r="AG22" s="4"/>
      <c r="AH22" s="4"/>
      <c r="AI22" s="4"/>
      <c r="AJ22" s="4"/>
      <c r="AK22" s="4"/>
      <c r="AL22" s="4"/>
      <c r="AM22" s="4"/>
      <c r="AN22" s="4"/>
      <c r="AO22" s="4"/>
      <c r="AP22" s="4"/>
      <c r="AQ22" s="4"/>
      <c r="AR22" s="4"/>
      <c r="AS22" s="4"/>
      <c r="AT22" s="4"/>
    </row>
    <row r="23" spans="2:46" x14ac:dyDescent="0.25">
      <c r="B23" s="506" t="s">
        <v>9</v>
      </c>
      <c r="C23" s="507"/>
      <c r="D23" s="507"/>
      <c r="E23" s="507"/>
      <c r="F23" s="507"/>
      <c r="G23" s="7"/>
      <c r="H23" s="555" t="str">
        <f>IF(G23&lt;=G20,"","Les travaux ont commencés avant la date de dépôt du dossier: le projet n'est plus finançable")</f>
        <v/>
      </c>
      <c r="I23" s="556"/>
      <c r="J23" s="556"/>
      <c r="K23" s="557"/>
      <c r="L23" s="4"/>
      <c r="V23" s="4"/>
      <c r="W23" s="4"/>
      <c r="X23" s="4"/>
      <c r="Y23" s="4"/>
      <c r="Z23" s="4"/>
      <c r="AA23" s="4"/>
      <c r="AB23" s="4"/>
      <c r="AC23" s="4"/>
      <c r="AD23" s="4"/>
      <c r="AE23" s="4"/>
      <c r="AF23" s="4"/>
      <c r="AG23" s="4"/>
      <c r="AH23" s="4"/>
      <c r="AI23" s="4"/>
      <c r="AJ23" s="4"/>
      <c r="AK23" s="4"/>
      <c r="AL23" s="4"/>
      <c r="AM23" s="4"/>
      <c r="AN23" s="4"/>
      <c r="AO23" s="4"/>
      <c r="AP23" s="4"/>
      <c r="AQ23" s="4"/>
      <c r="AR23" s="4"/>
      <c r="AS23" s="4"/>
      <c r="AT23" s="4"/>
    </row>
    <row r="24" spans="2:46" x14ac:dyDescent="0.25">
      <c r="B24" s="506" t="s">
        <v>6</v>
      </c>
      <c r="C24" s="507"/>
      <c r="D24" s="507"/>
      <c r="E24" s="507"/>
      <c r="F24" s="507"/>
      <c r="G24" s="138" t="s">
        <v>4</v>
      </c>
      <c r="H24" s="248" t="s">
        <v>251</v>
      </c>
      <c r="I24" s="249"/>
      <c r="J24" s="249"/>
      <c r="K24" s="250"/>
      <c r="L24" s="4"/>
      <c r="V24" s="4"/>
      <c r="W24" s="4"/>
      <c r="X24" s="4"/>
      <c r="Y24" s="4"/>
      <c r="Z24" s="4"/>
      <c r="AA24" s="4"/>
      <c r="AB24" s="4"/>
      <c r="AC24" s="4"/>
      <c r="AD24" s="4"/>
      <c r="AE24" s="4"/>
      <c r="AF24" s="4"/>
      <c r="AG24" s="4"/>
      <c r="AH24" s="4"/>
      <c r="AI24" s="4"/>
      <c r="AJ24" s="4"/>
      <c r="AK24" s="4"/>
      <c r="AL24" s="4"/>
      <c r="AM24" s="4"/>
      <c r="AN24" s="4"/>
      <c r="AO24" s="4"/>
      <c r="AP24" s="4"/>
      <c r="AQ24" s="4"/>
      <c r="AR24" s="4"/>
      <c r="AS24" s="4"/>
      <c r="AT24" s="4"/>
    </row>
    <row r="25" spans="2:46" x14ac:dyDescent="0.25">
      <c r="B25" s="506" t="s">
        <v>11</v>
      </c>
      <c r="C25" s="507"/>
      <c r="D25" s="507"/>
      <c r="E25" s="507"/>
      <c r="F25" s="507"/>
      <c r="G25" s="138" t="s">
        <v>169</v>
      </c>
      <c r="H25" s="242"/>
      <c r="I25" s="243"/>
      <c r="J25" s="243"/>
      <c r="K25" s="244"/>
      <c r="L25" s="4"/>
      <c r="V25" s="4"/>
      <c r="W25" s="4"/>
      <c r="X25" s="4"/>
      <c r="Y25" s="4"/>
      <c r="Z25" s="4"/>
      <c r="AA25" s="4"/>
      <c r="AB25" s="4"/>
      <c r="AC25" s="4"/>
      <c r="AD25" s="4"/>
      <c r="AE25" s="4"/>
      <c r="AF25" s="4"/>
      <c r="AG25" s="4"/>
      <c r="AH25" s="4"/>
      <c r="AI25" s="4"/>
      <c r="AJ25" s="4"/>
      <c r="AK25" s="4"/>
      <c r="AL25" s="4"/>
      <c r="AM25" s="4"/>
      <c r="AN25" s="4"/>
      <c r="AO25" s="4"/>
      <c r="AP25" s="4"/>
      <c r="AQ25" s="4"/>
      <c r="AR25" s="4"/>
      <c r="AS25" s="4"/>
      <c r="AT25" s="4"/>
    </row>
    <row r="26" spans="2:46" x14ac:dyDescent="0.25">
      <c r="B26" s="506" t="s">
        <v>165</v>
      </c>
      <c r="C26" s="507"/>
      <c r="D26" s="507"/>
      <c r="E26" s="507"/>
      <c r="F26" s="507"/>
      <c r="G26" s="138" t="s">
        <v>50</v>
      </c>
      <c r="H26" s="519" t="str">
        <f>IF(G26="oui","Non éligible aux CCR mais éligible au Fonds Chaleur régional","Eligible")</f>
        <v>Eligible</v>
      </c>
      <c r="I26" s="520"/>
      <c r="J26" s="520"/>
      <c r="K26" s="244"/>
      <c r="L26" s="4"/>
      <c r="V26" s="4"/>
      <c r="W26" s="4"/>
      <c r="X26" s="4"/>
      <c r="Y26" s="4"/>
      <c r="Z26" s="4"/>
      <c r="AA26" s="4"/>
      <c r="AB26" s="4"/>
      <c r="AC26" s="4"/>
      <c r="AD26" s="4"/>
      <c r="AE26" s="4"/>
      <c r="AF26" s="4"/>
      <c r="AG26" s="4"/>
      <c r="AH26" s="4"/>
      <c r="AI26" s="4"/>
      <c r="AJ26" s="4"/>
      <c r="AK26" s="4"/>
      <c r="AL26" s="4"/>
      <c r="AM26" s="4"/>
      <c r="AN26" s="4"/>
      <c r="AO26" s="4"/>
      <c r="AP26" s="4"/>
      <c r="AQ26" s="4"/>
      <c r="AR26" s="4"/>
      <c r="AS26" s="4"/>
      <c r="AT26" s="4"/>
    </row>
    <row r="27" spans="2:46" ht="15" customHeight="1" x14ac:dyDescent="0.25">
      <c r="B27" s="506" t="s">
        <v>143</v>
      </c>
      <c r="C27" s="507"/>
      <c r="D27" s="507"/>
      <c r="E27" s="507"/>
      <c r="F27" s="507"/>
      <c r="G27" s="138" t="s">
        <v>171</v>
      </c>
      <c r="H27" s="242"/>
      <c r="I27" s="243"/>
      <c r="J27" s="243"/>
      <c r="K27" s="244"/>
      <c r="L27" s="4"/>
      <c r="V27" s="4"/>
      <c r="W27" s="4"/>
      <c r="X27" s="4"/>
      <c r="Y27" s="4"/>
      <c r="Z27" s="4"/>
      <c r="AA27" s="4"/>
      <c r="AB27" s="4"/>
      <c r="AC27" s="4"/>
      <c r="AD27" s="4"/>
      <c r="AE27" s="4"/>
      <c r="AF27" s="4"/>
      <c r="AG27" s="4"/>
      <c r="AH27" s="4"/>
      <c r="AI27" s="4"/>
      <c r="AJ27" s="4"/>
      <c r="AK27" s="4"/>
      <c r="AL27" s="4"/>
      <c r="AM27" s="4"/>
      <c r="AN27" s="4"/>
      <c r="AO27" s="4"/>
      <c r="AP27" s="4"/>
      <c r="AQ27" s="4"/>
      <c r="AR27" s="4"/>
      <c r="AS27" s="4"/>
      <c r="AT27" s="4"/>
    </row>
    <row r="28" spans="2:46" x14ac:dyDescent="0.25">
      <c r="B28" s="506" t="s">
        <v>144</v>
      </c>
      <c r="C28" s="507"/>
      <c r="D28" s="507"/>
      <c r="E28" s="507"/>
      <c r="F28" s="507"/>
      <c r="G28" s="138">
        <v>1</v>
      </c>
      <c r="H28" s="242"/>
      <c r="I28" s="243"/>
      <c r="J28" s="243"/>
      <c r="K28" s="244"/>
      <c r="L28" s="4"/>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2:46" x14ac:dyDescent="0.25">
      <c r="B29" s="506" t="s">
        <v>145</v>
      </c>
      <c r="C29" s="507"/>
      <c r="D29" s="507"/>
      <c r="E29" s="507"/>
      <c r="F29" s="507"/>
      <c r="G29" s="138">
        <v>1</v>
      </c>
      <c r="H29" s="245"/>
      <c r="I29" s="246"/>
      <c r="J29" s="246"/>
      <c r="K29" s="247"/>
      <c r="L29" s="4"/>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spans="2:46" x14ac:dyDescent="0.25">
      <c r="B30" s="414" t="s">
        <v>10</v>
      </c>
      <c r="C30" s="415"/>
      <c r="D30" s="415"/>
      <c r="E30" s="415"/>
      <c r="F30" s="526"/>
      <c r="G30" s="534" t="s">
        <v>313</v>
      </c>
      <c r="H30" s="535"/>
      <c r="I30" s="535"/>
      <c r="J30" s="535"/>
      <c r="K30" s="536"/>
      <c r="L30" s="4"/>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spans="2:46" x14ac:dyDescent="0.25">
      <c r="B31" s="527"/>
      <c r="C31" s="528"/>
      <c r="D31" s="528"/>
      <c r="E31" s="528"/>
      <c r="F31" s="529"/>
      <c r="G31" s="537"/>
      <c r="H31" s="537"/>
      <c r="I31" s="537"/>
      <c r="J31" s="537"/>
      <c r="K31" s="538"/>
      <c r="L31" s="4"/>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spans="2:46" ht="15.75" thickBot="1" x14ac:dyDescent="0.3">
      <c r="B32" s="530"/>
      <c r="C32" s="531"/>
      <c r="D32" s="531"/>
      <c r="E32" s="531"/>
      <c r="F32" s="532"/>
      <c r="G32" s="566"/>
      <c r="H32" s="566"/>
      <c r="I32" s="566"/>
      <c r="J32" s="566"/>
      <c r="K32" s="567"/>
      <c r="L32" s="4"/>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spans="2:46" ht="15.75" thickBot="1" x14ac:dyDescent="0.3">
      <c r="B33" s="508" t="s">
        <v>12</v>
      </c>
      <c r="C33" s="509"/>
      <c r="D33" s="509"/>
      <c r="E33" s="104" t="str">
        <f>IF(COUNTIF($E$37:$E$39,"oui"),"Critère RGE OK","Critère RGE non respecté")</f>
        <v>Critère RGE OK</v>
      </c>
      <c r="F33" s="516" t="s">
        <v>54</v>
      </c>
      <c r="G33" s="517"/>
      <c r="H33" s="516" t="s">
        <v>7</v>
      </c>
      <c r="I33" s="517"/>
      <c r="J33" s="122" t="s">
        <v>8</v>
      </c>
      <c r="K33" s="150" t="s">
        <v>264</v>
      </c>
      <c r="L33" s="4"/>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spans="2:46" x14ac:dyDescent="0.25">
      <c r="B34" s="504" t="s">
        <v>271</v>
      </c>
      <c r="C34" s="505"/>
      <c r="D34" s="505"/>
      <c r="E34" s="8"/>
      <c r="F34" s="518"/>
      <c r="G34" s="518"/>
      <c r="H34" s="524"/>
      <c r="I34" s="525"/>
      <c r="J34" s="266"/>
      <c r="K34" s="169"/>
      <c r="L34" s="4"/>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2:46" x14ac:dyDescent="0.25">
      <c r="B35" s="506" t="s">
        <v>272</v>
      </c>
      <c r="C35" s="507"/>
      <c r="D35" s="507"/>
      <c r="E35" s="9"/>
      <c r="F35" s="512"/>
      <c r="G35" s="512"/>
      <c r="H35" s="524"/>
      <c r="I35" s="525"/>
      <c r="J35" s="267"/>
      <c r="K35" s="170"/>
      <c r="L35" s="4"/>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spans="2:46" x14ac:dyDescent="0.25">
      <c r="B36" s="506" t="s">
        <v>55</v>
      </c>
      <c r="C36" s="507"/>
      <c r="D36" s="507"/>
      <c r="E36" s="9"/>
      <c r="F36" s="514" t="s">
        <v>312</v>
      </c>
      <c r="G36" s="515"/>
      <c r="H36" s="524"/>
      <c r="I36" s="525"/>
      <c r="J36" s="267"/>
      <c r="K36" s="170"/>
      <c r="L36" s="4"/>
      <c r="V36" s="4"/>
      <c r="W36" s="4"/>
      <c r="X36" s="4"/>
      <c r="Y36" s="4"/>
      <c r="Z36" s="4"/>
      <c r="AA36" s="4"/>
      <c r="AB36" s="4"/>
      <c r="AC36" s="4"/>
      <c r="AD36" s="4"/>
      <c r="AE36" s="4"/>
      <c r="AF36" s="4"/>
      <c r="AG36" s="4"/>
      <c r="AH36" s="4"/>
      <c r="AI36" s="4"/>
      <c r="AJ36" s="4"/>
      <c r="AK36" s="4"/>
      <c r="AL36" s="4"/>
      <c r="AM36" s="4"/>
      <c r="AN36" s="4"/>
      <c r="AO36" s="4"/>
      <c r="AP36" s="4"/>
      <c r="AQ36" s="4"/>
      <c r="AR36" s="4"/>
      <c r="AS36" s="4"/>
      <c r="AT36" s="4"/>
    </row>
    <row r="37" spans="2:46" x14ac:dyDescent="0.25">
      <c r="B37" s="506" t="s">
        <v>306</v>
      </c>
      <c r="C37" s="507"/>
      <c r="D37" s="507"/>
      <c r="E37" s="138" t="s">
        <v>4</v>
      </c>
      <c r="F37" s="512"/>
      <c r="G37" s="512"/>
      <c r="H37" s="524"/>
      <c r="I37" s="525"/>
      <c r="J37" s="267"/>
      <c r="K37" s="170"/>
      <c r="L37" s="4"/>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spans="2:46" x14ac:dyDescent="0.25">
      <c r="B38" s="506" t="s">
        <v>307</v>
      </c>
      <c r="C38" s="507"/>
      <c r="D38" s="507"/>
      <c r="E38" s="138" t="s">
        <v>50</v>
      </c>
      <c r="F38" s="512"/>
      <c r="G38" s="512"/>
      <c r="H38" s="524"/>
      <c r="I38" s="525"/>
      <c r="J38" s="267"/>
      <c r="K38" s="170"/>
      <c r="L38" s="4"/>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spans="2:46" ht="15" customHeight="1" thickBot="1" x14ac:dyDescent="0.3">
      <c r="B39" s="510" t="s">
        <v>308</v>
      </c>
      <c r="C39" s="511"/>
      <c r="D39" s="511"/>
      <c r="E39" s="138" t="s">
        <v>50</v>
      </c>
      <c r="F39" s="513"/>
      <c r="G39" s="513"/>
      <c r="H39" s="502"/>
      <c r="I39" s="503"/>
      <c r="J39" s="268"/>
      <c r="K39" s="171"/>
      <c r="L39" s="4"/>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spans="2:46" ht="15.75" thickBot="1" x14ac:dyDescent="0.3">
      <c r="B40" s="602" t="s">
        <v>13</v>
      </c>
      <c r="C40" s="603"/>
      <c r="D40" s="603"/>
      <c r="E40" s="603"/>
      <c r="F40" s="603"/>
      <c r="G40" s="603"/>
      <c r="H40" s="603"/>
      <c r="I40" s="603"/>
      <c r="J40" s="603"/>
      <c r="K40" s="604"/>
      <c r="L40" s="4"/>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spans="2:46" ht="75.75" customHeight="1" thickBot="1" x14ac:dyDescent="0.3">
      <c r="B41" s="172"/>
      <c r="C41" s="605"/>
      <c r="D41" s="605"/>
      <c r="E41" s="605"/>
      <c r="F41" s="605"/>
      <c r="G41" s="605"/>
      <c r="H41" s="605"/>
      <c r="I41" s="605"/>
      <c r="J41" s="605"/>
      <c r="K41" s="173"/>
      <c r="L41" s="4"/>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spans="2:46" ht="15.75" thickBot="1" x14ac:dyDescent="0.3">
      <c r="B42" s="602" t="s">
        <v>14</v>
      </c>
      <c r="C42" s="603"/>
      <c r="D42" s="603"/>
      <c r="E42" s="603"/>
      <c r="F42" s="603"/>
      <c r="G42" s="603"/>
      <c r="H42" s="603"/>
      <c r="I42" s="603"/>
      <c r="J42" s="603"/>
      <c r="K42" s="604"/>
      <c r="L42" s="4"/>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spans="2:46" ht="87.75" customHeight="1" thickBot="1" x14ac:dyDescent="0.3">
      <c r="B43" s="174"/>
      <c r="C43" s="605"/>
      <c r="D43" s="605"/>
      <c r="E43" s="605"/>
      <c r="F43" s="605"/>
      <c r="G43" s="605"/>
      <c r="H43" s="605"/>
      <c r="I43" s="605"/>
      <c r="J43" s="605"/>
      <c r="K43" s="175"/>
      <c r="L43" s="4"/>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spans="2:46" ht="15.75" customHeight="1" thickBot="1" x14ac:dyDescent="0.3">
      <c r="B44" s="606" t="s">
        <v>161</v>
      </c>
      <c r="C44" s="607"/>
      <c r="D44" s="607"/>
      <c r="E44" s="607"/>
      <c r="F44" s="607"/>
      <c r="G44" s="607"/>
      <c r="H44" s="607"/>
      <c r="I44" s="607"/>
      <c r="J44" s="607"/>
      <c r="K44" s="608"/>
      <c r="L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2:46" s="4" customFormat="1" ht="117.75" customHeight="1" thickBot="1" x14ac:dyDescent="0.3">
      <c r="B45" s="176"/>
      <c r="C45" s="609"/>
      <c r="D45" s="609"/>
      <c r="E45" s="609"/>
      <c r="F45" s="609"/>
      <c r="G45" s="610"/>
      <c r="H45" s="177"/>
      <c r="I45" s="177"/>
      <c r="J45" s="177"/>
      <c r="K45" s="178"/>
    </row>
    <row r="46" spans="2:46" s="4" customFormat="1" ht="15" customHeight="1" x14ac:dyDescent="0.25"/>
    <row r="47" spans="2:46" s="4" customFormat="1" ht="15" customHeight="1" x14ac:dyDescent="0.25"/>
    <row r="48" spans="2:46" s="4" customFormat="1" ht="15" customHeight="1" x14ac:dyDescent="0.25"/>
    <row r="49" spans="2:58" s="4" customFormat="1" ht="15" customHeight="1" x14ac:dyDescent="0.25">
      <c r="D49" s="31"/>
      <c r="E49" s="31"/>
      <c r="F49" s="31"/>
      <c r="G49" s="31"/>
      <c r="H49" s="31"/>
      <c r="J49" s="31"/>
      <c r="K49" s="31"/>
    </row>
    <row r="50" spans="2:58" ht="15" customHeight="1" x14ac:dyDescent="0.25">
      <c r="C50" s="29"/>
      <c r="D50" s="31"/>
      <c r="E50" s="31"/>
      <c r="F50" s="31"/>
      <c r="G50" s="31"/>
      <c r="H50" s="31"/>
      <c r="J50" s="31"/>
      <c r="K50" s="31"/>
      <c r="V50" s="4"/>
      <c r="W50" s="4"/>
      <c r="X50" s="4"/>
      <c r="Y50" s="4"/>
      <c r="Z50" s="4"/>
      <c r="AA50" s="4"/>
      <c r="AB50" s="4"/>
      <c r="AC50" s="4"/>
      <c r="AD50" s="4"/>
      <c r="AE50" s="4"/>
    </row>
    <row r="51" spans="2:58" s="4" customFormat="1" ht="15" customHeight="1" thickBot="1" x14ac:dyDescent="0.3"/>
    <row r="52" spans="2:58" ht="19.5" thickBot="1" x14ac:dyDescent="0.35">
      <c r="B52" s="472" t="s">
        <v>243</v>
      </c>
      <c r="C52" s="473"/>
      <c r="D52" s="473"/>
      <c r="E52" s="473"/>
      <c r="F52" s="473"/>
      <c r="G52" s="473"/>
      <c r="H52" s="473"/>
      <c r="I52" s="473"/>
      <c r="J52" s="473"/>
      <c r="K52" s="474"/>
      <c r="L52" s="4"/>
      <c r="V52" s="4"/>
      <c r="W52" s="4"/>
      <c r="X52" s="4"/>
      <c r="Y52" s="4"/>
      <c r="Z52" s="4"/>
      <c r="AA52" s="4"/>
      <c r="AB52" s="4"/>
      <c r="AC52" s="4"/>
      <c r="AD52" s="4"/>
      <c r="AE52" s="4"/>
    </row>
    <row r="53" spans="2:58" s="4" customFormat="1" ht="15.75" thickBot="1" x14ac:dyDescent="0.3">
      <c r="B53" s="179" t="s">
        <v>138</v>
      </c>
      <c r="C53" s="137" t="s">
        <v>142</v>
      </c>
      <c r="D53" s="127" t="s">
        <v>256</v>
      </c>
      <c r="E53" s="130"/>
      <c r="F53" s="130"/>
      <c r="G53" s="130"/>
      <c r="H53" s="130"/>
      <c r="I53" s="131"/>
      <c r="J53" s="131"/>
      <c r="K53" s="180"/>
    </row>
    <row r="54" spans="2:58" ht="17.25" thickTop="1" thickBot="1" x14ac:dyDescent="0.3">
      <c r="B54" s="434" t="s">
        <v>216</v>
      </c>
      <c r="C54" s="435"/>
      <c r="D54" s="435"/>
      <c r="E54" s="435"/>
      <c r="F54" s="435"/>
      <c r="G54" s="435"/>
      <c r="H54" s="435"/>
      <c r="I54" s="435"/>
      <c r="J54" s="435"/>
      <c r="K54" s="436"/>
      <c r="L54" s="50"/>
      <c r="V54" s="4"/>
      <c r="W54" s="4"/>
      <c r="X54" s="4"/>
      <c r="Y54" s="4"/>
      <c r="Z54" s="4"/>
      <c r="AA54" s="4"/>
      <c r="AB54" s="4"/>
      <c r="AC54" s="4"/>
      <c r="AD54" s="4"/>
      <c r="AE54" s="4"/>
    </row>
    <row r="55" spans="2:58" x14ac:dyDescent="0.25">
      <c r="B55" s="181"/>
      <c r="C55" s="54"/>
      <c r="D55" s="55"/>
      <c r="E55" s="120" t="s">
        <v>47</v>
      </c>
      <c r="F55" s="121" t="s">
        <v>5</v>
      </c>
      <c r="G55" s="116" t="s">
        <v>179</v>
      </c>
      <c r="H55" s="54"/>
      <c r="I55" s="54"/>
      <c r="J55" s="54"/>
      <c r="K55" s="55"/>
      <c r="L55" s="50"/>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row>
    <row r="56" spans="2:58" ht="15" customHeight="1" x14ac:dyDescent="0.25">
      <c r="B56" s="443" t="s">
        <v>188</v>
      </c>
      <c r="C56" s="444"/>
      <c r="D56" s="444"/>
      <c r="E56" s="13">
        <v>75</v>
      </c>
      <c r="F56" s="135" t="s">
        <v>260</v>
      </c>
      <c r="G56" s="251"/>
      <c r="H56" s="251" t="str">
        <f>IF(G56 &lt;&gt; "mesuré sur l'été", IF(G56 &lt;&gt; "mesuré", "Attention l'ADEME demande une campagne de mesure pour l'existant",""),"")</f>
        <v>Attention l'ADEME demande une campagne de mesure pour l'existant</v>
      </c>
      <c r="I56" s="68"/>
      <c r="J56" s="68"/>
      <c r="K56" s="182"/>
      <c r="L56" s="50"/>
      <c r="N56"/>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row>
    <row r="57" spans="2:58" ht="15" customHeight="1" x14ac:dyDescent="0.25">
      <c r="B57" s="432" t="s">
        <v>189</v>
      </c>
      <c r="C57" s="433"/>
      <c r="D57" s="433"/>
      <c r="E57" s="13">
        <v>100</v>
      </c>
      <c r="F57" s="135" t="s">
        <v>260</v>
      </c>
      <c r="G57" s="67"/>
      <c r="H57" s="251" t="str">
        <f>IF(G57 &lt;&gt; "mesuré sur l'été", IF(G57 &lt;&gt; "mesuré", "Attention l'ADEME demande une campagne de mesure pour l'existant",""),"")</f>
        <v>Attention l'ADEME demande une campagne de mesure pour l'existant</v>
      </c>
      <c r="I57" s="68"/>
      <c r="J57" s="68"/>
      <c r="K57" s="182"/>
      <c r="L57" s="50"/>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row>
    <row r="58" spans="2:58" ht="15" customHeight="1" x14ac:dyDescent="0.25">
      <c r="B58" s="432" t="s">
        <v>84</v>
      </c>
      <c r="C58" s="433"/>
      <c r="D58" s="433"/>
      <c r="E58" s="14">
        <f>(E56+E57)</f>
        <v>175</v>
      </c>
      <c r="F58" s="64"/>
      <c r="G58" s="70"/>
      <c r="H58" s="68"/>
      <c r="I58" s="68"/>
      <c r="J58" s="68"/>
      <c r="K58" s="182"/>
      <c r="L58" s="50"/>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row>
    <row r="59" spans="2:58" ht="15" customHeight="1" x14ac:dyDescent="0.25">
      <c r="B59" s="432" t="s">
        <v>190</v>
      </c>
      <c r="C59" s="433"/>
      <c r="D59" s="433"/>
      <c r="E59" s="13">
        <v>65</v>
      </c>
      <c r="F59" s="65"/>
      <c r="G59" s="71" t="str">
        <f>IF(E59&gt;130, "Pertes supérieures à 130 kWh/m3 : L'ADEME conseille fortement decalorifuger la distribution ou de changer de système de production","")</f>
        <v/>
      </c>
      <c r="H59" s="72"/>
      <c r="I59" s="72"/>
      <c r="J59" s="72"/>
      <c r="K59" s="183"/>
      <c r="L59" s="50"/>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row>
    <row r="60" spans="2:58" ht="15" customHeight="1" thickBot="1" x14ac:dyDescent="0.3">
      <c r="B60" s="434" t="s">
        <v>178</v>
      </c>
      <c r="C60" s="435"/>
      <c r="D60" s="435"/>
      <c r="E60" s="435"/>
      <c r="F60" s="435"/>
      <c r="G60" s="435"/>
      <c r="H60" s="435"/>
      <c r="I60" s="435"/>
      <c r="J60" s="435"/>
      <c r="K60" s="436"/>
      <c r="L60" s="50"/>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row>
    <row r="61" spans="2:58" ht="26.25" customHeight="1" thickBot="1" x14ac:dyDescent="0.3">
      <c r="B61" s="437" t="s">
        <v>147</v>
      </c>
      <c r="C61" s="438"/>
      <c r="D61" s="438"/>
      <c r="E61" s="438"/>
      <c r="F61" s="438"/>
      <c r="G61" s="438"/>
      <c r="H61" s="438"/>
      <c r="I61" s="438"/>
      <c r="J61" s="438"/>
      <c r="K61" s="438"/>
      <c r="L61" s="50"/>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row>
    <row r="62" spans="2:58" ht="15" customHeight="1" thickBot="1" x14ac:dyDescent="0.3">
      <c r="B62" s="440" t="str">
        <f>IF(C53="Neuf","Besoins thermiques du bâtiment neuf", "Besoins après démarches d'économies d'énergie")</f>
        <v>Besoins après démarches d'économies d'énergie</v>
      </c>
      <c r="C62" s="441"/>
      <c r="D62" s="441"/>
      <c r="E62" s="441"/>
      <c r="F62" s="441"/>
      <c r="G62" s="441"/>
      <c r="H62" s="441"/>
      <c r="I62" s="441"/>
      <c r="J62" s="441"/>
      <c r="K62" s="442"/>
      <c r="L62" s="50"/>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row>
    <row r="63" spans="2:58" ht="15" customHeight="1" x14ac:dyDescent="0.25">
      <c r="B63" s="181"/>
      <c r="C63" s="54"/>
      <c r="D63" s="55"/>
      <c r="E63" s="112" t="s">
        <v>47</v>
      </c>
      <c r="F63" s="112" t="s">
        <v>5</v>
      </c>
      <c r="G63" s="116" t="s">
        <v>179</v>
      </c>
      <c r="H63" s="54"/>
      <c r="I63" s="54"/>
      <c r="J63" s="54"/>
      <c r="K63" s="55"/>
      <c r="L63" s="51"/>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2:58" ht="15" customHeight="1" x14ac:dyDescent="0.25">
      <c r="B64" s="447" t="s">
        <v>278</v>
      </c>
      <c r="C64" s="448"/>
      <c r="D64" s="449"/>
      <c r="E64" s="13">
        <v>50</v>
      </c>
      <c r="F64" s="135" t="s">
        <v>260</v>
      </c>
      <c r="G64" s="251"/>
      <c r="H64" s="251" t="str">
        <f>IF(F64 &lt;&gt; "mesuré sur l'été", IF(F64 &lt;&gt; "mesuré", "Attention l'ADEME demande une campagne de mesure pour l'existant",""),"")</f>
        <v>Attention l'ADEME demande une campagne de mesure pour l'existant</v>
      </c>
      <c r="I64" s="68"/>
      <c r="J64" s="68"/>
      <c r="K64" s="68"/>
      <c r="L64" s="51"/>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row>
    <row r="65" spans="2:58" ht="15" customHeight="1" x14ac:dyDescent="0.25">
      <c r="B65" s="432" t="s">
        <v>189</v>
      </c>
      <c r="C65" s="433"/>
      <c r="D65" s="433"/>
      <c r="E65" s="13">
        <v>35</v>
      </c>
      <c r="F65" s="135" t="s">
        <v>260</v>
      </c>
      <c r="G65" s="269"/>
      <c r="H65" s="251" t="str">
        <f>IF(F65 &lt;&gt; "mesuré sur l'été", IF(F65 &lt;&gt; "mesuré", "Attention l'ADEME demande une campagne de mesure pour l'existant",""),"")</f>
        <v>Attention l'ADEME demande une campagne de mesure pour l'existant</v>
      </c>
      <c r="I65" s="68"/>
      <c r="J65" s="68"/>
      <c r="K65" s="68"/>
      <c r="L65" s="51"/>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row>
    <row r="66" spans="2:58" x14ac:dyDescent="0.25">
      <c r="B66" s="411" t="s">
        <v>146</v>
      </c>
      <c r="C66" s="412"/>
      <c r="D66" s="413"/>
      <c r="E66" s="14">
        <f>IF(C53="Neuf",IF(E65&gt;E64*0.5, E64*0.5,E65),IF(E65&gt;E64, E64,E65))</f>
        <v>35</v>
      </c>
      <c r="F66" s="64"/>
      <c r="G66" s="252" t="s">
        <v>254</v>
      </c>
      <c r="H66" s="68"/>
      <c r="I66" s="68"/>
      <c r="J66" s="68"/>
      <c r="K66" s="68"/>
      <c r="L66" s="51"/>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row>
    <row r="67" spans="2:58" ht="15" customHeight="1" x14ac:dyDescent="0.25">
      <c r="B67" s="432" t="s">
        <v>84</v>
      </c>
      <c r="C67" s="433"/>
      <c r="D67" s="433"/>
      <c r="E67" s="14">
        <f>SUM(E64:E65)</f>
        <v>85</v>
      </c>
      <c r="F67" s="64"/>
      <c r="G67" s="67" t="str">
        <f>IF(E67&gt;200, "Votre projet semble plutôt éligible au Fonds Chaleur régional","")</f>
        <v/>
      </c>
      <c r="H67" s="69"/>
      <c r="I67" s="69"/>
      <c r="J67" s="69"/>
      <c r="K67" s="69"/>
      <c r="L67" s="51"/>
      <c r="M67" s="3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row>
    <row r="68" spans="2:58" ht="15" customHeight="1" x14ac:dyDescent="0.25">
      <c r="B68" s="432" t="s">
        <v>190</v>
      </c>
      <c r="C68" s="433"/>
      <c r="D68" s="433"/>
      <c r="E68" s="13">
        <v>95</v>
      </c>
      <c r="F68" s="65"/>
      <c r="G68" s="71" t="str">
        <f>IF(E68&gt;130, "Pertes supérieures à 130 kWh/m3 : L'ADEME conseille fortement de calorifuger la distribution ou de changer de système de production","")</f>
        <v/>
      </c>
      <c r="H68" s="68"/>
      <c r="I68" s="68"/>
      <c r="J68" s="68"/>
      <c r="K68" s="68"/>
      <c r="L68" s="51"/>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row>
    <row r="69" spans="2:58" ht="15" customHeight="1" x14ac:dyDescent="0.25">
      <c r="B69" s="411" t="s">
        <v>194</v>
      </c>
      <c r="C69" s="412"/>
      <c r="D69" s="413"/>
      <c r="E69" s="136">
        <v>7</v>
      </c>
      <c r="F69" s="66"/>
      <c r="G69" s="67" t="str">
        <f>IF(E69&lt;7, "Comment gérez vous les exédents d'énergie hebdomadaires ? (à préciser ci-dessous)","")</f>
        <v/>
      </c>
      <c r="H69" s="68"/>
      <c r="I69" s="68"/>
      <c r="J69" s="68"/>
      <c r="K69" s="68"/>
      <c r="L69" s="51"/>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row>
    <row r="70" spans="2:58" x14ac:dyDescent="0.25">
      <c r="B70" s="445" t="s">
        <v>56</v>
      </c>
      <c r="C70" s="445"/>
      <c r="D70" s="445"/>
      <c r="E70" s="302" t="s">
        <v>50</v>
      </c>
      <c r="F70" s="259"/>
      <c r="G70" s="67" t="str">
        <f>IF(E70="non", "Merci de détailler la variation dans la feuille Extraction SOLO ci-dessous","")</f>
        <v>Merci de détailler la variation dans la feuille Extraction SOLO ci-dessous</v>
      </c>
      <c r="H70" s="26"/>
      <c r="I70" s="26"/>
      <c r="J70" s="26"/>
      <c r="K70" s="26"/>
      <c r="L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row>
    <row r="71" spans="2:58" ht="15.75" customHeight="1" x14ac:dyDescent="0.25">
      <c r="B71" s="430" t="s">
        <v>20</v>
      </c>
      <c r="C71" s="431"/>
      <c r="D71" s="431"/>
      <c r="E71" s="253" t="s">
        <v>233</v>
      </c>
      <c r="F71" s="161"/>
      <c r="G71" s="67" t="str">
        <f>IF(E71="ouvert","Préférer l'eau technique si structure de santé ou médico-social","")</f>
        <v/>
      </c>
      <c r="H71" s="75"/>
      <c r="I71" s="75"/>
      <c r="J71" s="75"/>
      <c r="K71" s="75"/>
      <c r="L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row>
    <row r="72" spans="2:58" ht="15" customHeight="1" x14ac:dyDescent="0.25">
      <c r="B72" s="445" t="s">
        <v>19</v>
      </c>
      <c r="C72" s="445"/>
      <c r="D72" s="445"/>
      <c r="E72" s="255" t="s">
        <v>50</v>
      </c>
      <c r="F72" s="260"/>
      <c r="G72" s="67" t="str">
        <f>IF(E72="oui","Qu'avez-vous prévu pour éviter la surchauffe? (préciser ci-dessous)","Un système autovidangeable est préconisé si le site le permet")</f>
        <v>Un système autovidangeable est préconisé si le site le permet</v>
      </c>
      <c r="H72" s="26"/>
      <c r="I72" s="26"/>
      <c r="J72" s="26"/>
      <c r="K72" s="26"/>
      <c r="L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row>
    <row r="73" spans="2:58" x14ac:dyDescent="0.25">
      <c r="B73" s="416" t="s">
        <v>255</v>
      </c>
      <c r="C73" s="417"/>
      <c r="D73" s="418"/>
      <c r="E73" s="254"/>
      <c r="F73" s="254"/>
      <c r="G73" s="67"/>
      <c r="H73" s="26"/>
      <c r="I73" s="26"/>
      <c r="J73" s="26"/>
      <c r="K73" s="26"/>
      <c r="L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row>
    <row r="74" spans="2:58" s="4" customFormat="1" ht="16.5" thickBot="1" x14ac:dyDescent="0.3">
      <c r="B74" s="423" t="s">
        <v>276</v>
      </c>
      <c r="C74" s="424"/>
      <c r="D74" s="424"/>
      <c r="E74" s="424"/>
      <c r="F74" s="424"/>
      <c r="G74" s="424"/>
      <c r="H74" s="424"/>
      <c r="I74" s="424"/>
      <c r="J74" s="424"/>
      <c r="K74" s="425"/>
      <c r="L74" s="32"/>
    </row>
    <row r="75" spans="2:58" ht="81" customHeight="1" thickBot="1" x14ac:dyDescent="0.3">
      <c r="B75" s="186"/>
      <c r="C75" s="437" t="s">
        <v>277</v>
      </c>
      <c r="D75" s="438"/>
      <c r="E75" s="438"/>
      <c r="F75" s="438"/>
      <c r="G75" s="438"/>
      <c r="H75" s="438"/>
      <c r="I75" s="438"/>
      <c r="J75" s="438"/>
      <c r="K75" s="187"/>
      <c r="L75" s="51"/>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2:58" s="4" customFormat="1" ht="16.5" thickBot="1" x14ac:dyDescent="0.3">
      <c r="B76" s="423" t="s">
        <v>253</v>
      </c>
      <c r="C76" s="424"/>
      <c r="D76" s="424"/>
      <c r="E76" s="424"/>
      <c r="F76" s="424"/>
      <c r="G76" s="424"/>
      <c r="H76" s="424"/>
      <c r="I76" s="424"/>
      <c r="J76" s="424"/>
      <c r="K76" s="425"/>
      <c r="L76" s="32"/>
    </row>
    <row r="77" spans="2:58" s="4" customFormat="1" ht="153.75" customHeight="1" x14ac:dyDescent="0.25">
      <c r="B77" s="186"/>
      <c r="C77" s="533" t="s">
        <v>309</v>
      </c>
      <c r="D77" s="533"/>
      <c r="E77" s="533"/>
      <c r="F77" s="533"/>
      <c r="G77" s="533"/>
      <c r="H77" s="533"/>
      <c r="I77" s="533"/>
      <c r="J77" s="533"/>
      <c r="K77" s="187"/>
      <c r="L77" s="32"/>
    </row>
    <row r="78" spans="2:58" x14ac:dyDescent="0.25">
      <c r="B78" s="186"/>
      <c r="C78" s="126"/>
      <c r="D78" s="126"/>
      <c r="E78" s="126"/>
      <c r="F78" s="126"/>
      <c r="G78" s="126"/>
      <c r="H78" s="126"/>
      <c r="I78" s="126"/>
      <c r="J78" s="126"/>
      <c r="K78" s="187"/>
      <c r="L78" s="51"/>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row>
    <row r="79" spans="2:58" s="4" customFormat="1" ht="15.75" hidden="1" thickBot="1" x14ac:dyDescent="0.3">
      <c r="B79" s="179" t="s">
        <v>139</v>
      </c>
      <c r="C79" s="137" t="s">
        <v>142</v>
      </c>
      <c r="D79" s="127"/>
      <c r="E79" s="130"/>
      <c r="F79" s="130"/>
      <c r="G79" s="130"/>
      <c r="H79" s="130"/>
      <c r="I79" s="131"/>
      <c r="J79" s="131"/>
      <c r="K79" s="180"/>
    </row>
    <row r="80" spans="2:58" ht="17.25" hidden="1" thickTop="1" thickBot="1" x14ac:dyDescent="0.3">
      <c r="B80" s="434" t="s">
        <v>216</v>
      </c>
      <c r="C80" s="435"/>
      <c r="D80" s="435"/>
      <c r="E80" s="435"/>
      <c r="F80" s="435"/>
      <c r="G80" s="435"/>
      <c r="H80" s="435"/>
      <c r="I80" s="435"/>
      <c r="J80" s="435"/>
      <c r="K80" s="436"/>
      <c r="L80" s="50"/>
      <c r="V80" s="4"/>
      <c r="W80" s="4"/>
      <c r="X80" s="4"/>
      <c r="Y80" s="4"/>
      <c r="Z80" s="4"/>
      <c r="AA80" s="4"/>
      <c r="AB80" s="4"/>
      <c r="AC80" s="4"/>
      <c r="AD80" s="4"/>
      <c r="AE80" s="4"/>
    </row>
    <row r="81" spans="2:58" hidden="1" x14ac:dyDescent="0.25">
      <c r="B81" s="181"/>
      <c r="C81" s="54"/>
      <c r="D81" s="55"/>
      <c r="E81" s="120" t="s">
        <v>47</v>
      </c>
      <c r="F81" s="121" t="s">
        <v>5</v>
      </c>
      <c r="G81" s="116" t="s">
        <v>179</v>
      </c>
      <c r="H81" s="54"/>
      <c r="I81" s="54"/>
      <c r="J81" s="54"/>
      <c r="K81" s="55"/>
      <c r="L81" s="50"/>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row>
    <row r="82" spans="2:58" ht="15" hidden="1" customHeight="1" x14ac:dyDescent="0.25">
      <c r="B82" s="443" t="s">
        <v>188</v>
      </c>
      <c r="C82" s="444"/>
      <c r="D82" s="444"/>
      <c r="E82" s="13"/>
      <c r="F82" s="135" t="s">
        <v>260</v>
      </c>
      <c r="G82" s="251" t="str">
        <f>IF(F82 &lt;&gt; "mesuré sur l'été", IF(F82 &lt;&gt; "mesuré", "Attention l'ADEME demande une campagne de mesure pour l'existant",""),"")</f>
        <v>Attention l'ADEME demande une campagne de mesure pour l'existant</v>
      </c>
      <c r="H82" s="68"/>
      <c r="I82" s="68"/>
      <c r="J82" s="68"/>
      <c r="K82" s="182"/>
      <c r="L82" s="50"/>
      <c r="N82"/>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row>
    <row r="83" spans="2:58" ht="15" hidden="1" customHeight="1" x14ac:dyDescent="0.25">
      <c r="B83" s="432" t="s">
        <v>189</v>
      </c>
      <c r="C83" s="433"/>
      <c r="D83" s="433"/>
      <c r="E83" s="13"/>
      <c r="F83" s="135" t="s">
        <v>260</v>
      </c>
      <c r="G83" s="67"/>
      <c r="H83" s="68"/>
      <c r="I83" s="68"/>
      <c r="J83" s="68"/>
      <c r="K83" s="182"/>
      <c r="L83" s="50"/>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row>
    <row r="84" spans="2:58" ht="15" hidden="1" customHeight="1" x14ac:dyDescent="0.25">
      <c r="B84" s="432" t="s">
        <v>84</v>
      </c>
      <c r="C84" s="433"/>
      <c r="D84" s="433"/>
      <c r="E84" s="14">
        <f>(E82+E83)</f>
        <v>0</v>
      </c>
      <c r="F84" s="64"/>
      <c r="G84" s="70"/>
      <c r="H84" s="68"/>
      <c r="I84" s="68"/>
      <c r="J84" s="68"/>
      <c r="K84" s="182"/>
      <c r="L84" s="50"/>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row>
    <row r="85" spans="2:58" ht="15" hidden="1" customHeight="1" x14ac:dyDescent="0.25">
      <c r="B85" s="432" t="s">
        <v>190</v>
      </c>
      <c r="C85" s="433"/>
      <c r="D85" s="433"/>
      <c r="E85" s="13"/>
      <c r="F85" s="65"/>
      <c r="G85" s="71" t="str">
        <f>IF(E85&gt;130, "Pertes supérieures à 130 kWh/m3 : L'ADEME conseille fortement decalorifuger la distribution ou de changer de système de production","")</f>
        <v/>
      </c>
      <c r="H85" s="72"/>
      <c r="I85" s="72"/>
      <c r="J85" s="72"/>
      <c r="K85" s="183"/>
      <c r="L85" s="50"/>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row>
    <row r="86" spans="2:58" ht="15" hidden="1" customHeight="1" thickBot="1" x14ac:dyDescent="0.3">
      <c r="B86" s="434" t="s">
        <v>178</v>
      </c>
      <c r="C86" s="435"/>
      <c r="D86" s="435"/>
      <c r="E86" s="435"/>
      <c r="F86" s="435"/>
      <c r="G86" s="435"/>
      <c r="H86" s="435"/>
      <c r="I86" s="435"/>
      <c r="J86" s="435"/>
      <c r="K86" s="436"/>
      <c r="L86" s="50"/>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row>
    <row r="87" spans="2:58" ht="15.75" hidden="1" thickBot="1" x14ac:dyDescent="0.3">
      <c r="B87" s="437" t="s">
        <v>147</v>
      </c>
      <c r="C87" s="438"/>
      <c r="D87" s="438"/>
      <c r="E87" s="438"/>
      <c r="F87" s="438"/>
      <c r="G87" s="438"/>
      <c r="H87" s="438"/>
      <c r="I87" s="438"/>
      <c r="J87" s="438"/>
      <c r="K87" s="438"/>
      <c r="L87" s="50"/>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row>
    <row r="88" spans="2:58" ht="15" hidden="1" customHeight="1" thickBot="1" x14ac:dyDescent="0.3">
      <c r="B88" s="440" t="str">
        <f>IF(C79="Neuf","Besoins thermiques du bâtiment neuf", "Besoins après démarches d'économies d'énergie")</f>
        <v>Besoins après démarches d'économies d'énergie</v>
      </c>
      <c r="C88" s="441"/>
      <c r="D88" s="441"/>
      <c r="E88" s="441"/>
      <c r="F88" s="441"/>
      <c r="G88" s="441"/>
      <c r="H88" s="441"/>
      <c r="I88" s="441"/>
      <c r="J88" s="441"/>
      <c r="K88" s="442"/>
      <c r="L88" s="50"/>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row>
    <row r="89" spans="2:58" ht="15" hidden="1" customHeight="1" x14ac:dyDescent="0.25">
      <c r="B89" s="181"/>
      <c r="C89" s="54"/>
      <c r="D89" s="55"/>
      <c r="E89" s="112" t="s">
        <v>47</v>
      </c>
      <c r="F89" s="112" t="s">
        <v>5</v>
      </c>
      <c r="G89" s="116" t="s">
        <v>179</v>
      </c>
      <c r="H89" s="54"/>
      <c r="I89" s="54"/>
      <c r="J89" s="54"/>
      <c r="K89" s="55"/>
      <c r="L89" s="51"/>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row>
    <row r="90" spans="2:58" ht="15" hidden="1" customHeight="1" x14ac:dyDescent="0.25">
      <c r="B90" s="447" t="s">
        <v>278</v>
      </c>
      <c r="C90" s="448"/>
      <c r="D90" s="449"/>
      <c r="E90" s="13"/>
      <c r="F90" s="135" t="s">
        <v>260</v>
      </c>
      <c r="G90" s="67" t="str">
        <f>IF(E91&gt;E90,"Trop de pertes liées au bouclage par rapport aux besoins ECS","")</f>
        <v/>
      </c>
      <c r="H90" s="68"/>
      <c r="I90" s="68"/>
      <c r="J90" s="68"/>
      <c r="K90" s="68"/>
      <c r="L90" s="51"/>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row>
    <row r="91" spans="2:58" ht="15" hidden="1" customHeight="1" x14ac:dyDescent="0.25">
      <c r="B91" s="432" t="s">
        <v>189</v>
      </c>
      <c r="C91" s="433"/>
      <c r="D91" s="433"/>
      <c r="E91" s="13"/>
      <c r="F91" s="135" t="s">
        <v>260</v>
      </c>
      <c r="G91" s="269"/>
      <c r="H91" s="68"/>
      <c r="I91" s="68"/>
      <c r="J91" s="68"/>
      <c r="K91" s="68"/>
      <c r="L91" s="51"/>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row>
    <row r="92" spans="2:58" hidden="1" x14ac:dyDescent="0.25">
      <c r="B92" s="411" t="s">
        <v>146</v>
      </c>
      <c r="C92" s="412"/>
      <c r="D92" s="413"/>
      <c r="E92" s="14">
        <f>IF(C79="Neuf",IF(E91&gt;E90*0.5, E90*0.5,E91),IF(E91&gt;E90, E90,E91))</f>
        <v>0</v>
      </c>
      <c r="F92" s="64"/>
      <c r="G92" s="252" t="s">
        <v>254</v>
      </c>
      <c r="H92" s="68"/>
      <c r="I92" s="68"/>
      <c r="J92" s="68"/>
      <c r="K92" s="68"/>
      <c r="L92" s="51"/>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row>
    <row r="93" spans="2:58" ht="15" hidden="1" customHeight="1" x14ac:dyDescent="0.25">
      <c r="B93" s="432" t="s">
        <v>84</v>
      </c>
      <c r="C93" s="433"/>
      <c r="D93" s="433"/>
      <c r="E93" s="14">
        <f>SUM(E90:E91)</f>
        <v>0</v>
      </c>
      <c r="F93" s="64"/>
      <c r="G93" s="67" t="str">
        <f>IF(E93&gt;200, "Votre projet semble plutôt éligible au Fonds Chaleur régional","")</f>
        <v/>
      </c>
      <c r="H93" s="69"/>
      <c r="I93" s="69"/>
      <c r="J93" s="69"/>
      <c r="K93" s="69"/>
      <c r="L93" s="51"/>
      <c r="M93" s="3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row>
    <row r="94" spans="2:58" ht="15" hidden="1" customHeight="1" x14ac:dyDescent="0.25">
      <c r="B94" s="432" t="s">
        <v>190</v>
      </c>
      <c r="C94" s="433"/>
      <c r="D94" s="433"/>
      <c r="E94" s="13"/>
      <c r="F94" s="65"/>
      <c r="G94" s="71" t="str">
        <f>IF(E94&gt;130, "Pertes supérieures à 130 kWh/m3 : L'ADEME conseille fortement de calorifuger la distribution ou de changer de système de production","")</f>
        <v/>
      </c>
      <c r="H94" s="68"/>
      <c r="I94" s="68"/>
      <c r="J94" s="68"/>
      <c r="K94" s="68"/>
      <c r="L94" s="51"/>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row>
    <row r="95" spans="2:58" ht="15" hidden="1" customHeight="1" x14ac:dyDescent="0.25">
      <c r="B95" s="411" t="s">
        <v>194</v>
      </c>
      <c r="C95" s="412"/>
      <c r="D95" s="413"/>
      <c r="E95" s="136">
        <v>7</v>
      </c>
      <c r="F95" s="66"/>
      <c r="G95" s="67" t="str">
        <f>IF(E95&lt;7, "Comment gérez vous les exédents d'énergie hebdomadaires ? (à préciser ci-dessous)","")</f>
        <v/>
      </c>
      <c r="H95" s="68"/>
      <c r="I95" s="68"/>
      <c r="J95" s="68"/>
      <c r="K95" s="68"/>
      <c r="L95" s="51"/>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row>
    <row r="96" spans="2:58" hidden="1" x14ac:dyDescent="0.25">
      <c r="B96" s="499" t="s">
        <v>56</v>
      </c>
      <c r="C96" s="499"/>
      <c r="D96" s="499"/>
      <c r="E96" s="304" t="s">
        <v>4</v>
      </c>
      <c r="F96" s="305"/>
      <c r="G96" s="67" t="str">
        <f>IF(E96="non", "Merci de détailler la variation dans la feuille Extraction SOLO ci-dessous","")</f>
        <v/>
      </c>
      <c r="H96" s="26"/>
      <c r="I96" s="26"/>
      <c r="J96" s="26"/>
      <c r="K96" s="26"/>
      <c r="L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row>
    <row r="97" spans="2:58" s="296" customFormat="1" hidden="1" x14ac:dyDescent="0.25">
      <c r="B97" s="446" t="s">
        <v>20</v>
      </c>
      <c r="C97" s="446"/>
      <c r="D97" s="446"/>
      <c r="E97" s="298" t="s">
        <v>233</v>
      </c>
      <c r="F97" s="298"/>
      <c r="G97" s="297" t="str">
        <f>IF(E97="ouvert","Préférer l'eau technique si structure de santé ou médico-social","")</f>
        <v/>
      </c>
    </row>
    <row r="98" spans="2:58" s="296" customFormat="1" hidden="1" x14ac:dyDescent="0.25">
      <c r="B98" s="446" t="s">
        <v>19</v>
      </c>
      <c r="C98" s="446"/>
      <c r="D98" s="446"/>
      <c r="E98" s="299" t="s">
        <v>50</v>
      </c>
      <c r="F98" s="298"/>
      <c r="G98" s="297" t="str">
        <f>IF(E98="oui","Qu'avez-vous prévu pour éviter la surchauffe? (préciser ci-dessous)","Un système autovidangeable est préconisé si le site le permet")</f>
        <v>Un système autovidangeable est préconisé si le site le permet</v>
      </c>
    </row>
    <row r="99" spans="2:58" s="296" customFormat="1" hidden="1" x14ac:dyDescent="0.25">
      <c r="B99" s="446" t="s">
        <v>255</v>
      </c>
      <c r="C99" s="446"/>
      <c r="D99" s="446"/>
      <c r="E99" s="298"/>
      <c r="F99" s="298"/>
      <c r="G99" s="297"/>
    </row>
    <row r="100" spans="2:58" s="4" customFormat="1" ht="16.5" hidden="1" thickBot="1" x14ac:dyDescent="0.3">
      <c r="B100" s="423" t="s">
        <v>276</v>
      </c>
      <c r="C100" s="424"/>
      <c r="D100" s="424"/>
      <c r="E100" s="424"/>
      <c r="F100" s="424"/>
      <c r="G100" s="424"/>
      <c r="H100" s="424"/>
      <c r="I100" s="424"/>
      <c r="J100" s="424"/>
      <c r="K100" s="425"/>
      <c r="L100" s="32"/>
    </row>
    <row r="101" spans="2:58" ht="15.75" hidden="1" thickBot="1" x14ac:dyDescent="0.3">
      <c r="B101" s="186"/>
      <c r="C101" s="437" t="s">
        <v>277</v>
      </c>
      <c r="D101" s="438"/>
      <c r="E101" s="438"/>
      <c r="F101" s="438"/>
      <c r="G101" s="438"/>
      <c r="H101" s="438"/>
      <c r="I101" s="438"/>
      <c r="J101" s="438"/>
      <c r="K101" s="187"/>
      <c r="L101" s="51"/>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row>
    <row r="102" spans="2:58" s="4" customFormat="1" ht="16.5" hidden="1" thickBot="1" x14ac:dyDescent="0.3">
      <c r="B102" s="423" t="s">
        <v>253</v>
      </c>
      <c r="C102" s="424"/>
      <c r="D102" s="424"/>
      <c r="E102" s="424"/>
      <c r="F102" s="424"/>
      <c r="G102" s="424"/>
      <c r="H102" s="424"/>
      <c r="I102" s="424"/>
      <c r="J102" s="424"/>
      <c r="K102" s="425"/>
      <c r="L102" s="32"/>
    </row>
    <row r="103" spans="2:58" s="4" customFormat="1" hidden="1" x14ac:dyDescent="0.25">
      <c r="B103" s="186"/>
      <c r="C103" s="426"/>
      <c r="D103" s="426"/>
      <c r="E103" s="426"/>
      <c r="F103" s="426"/>
      <c r="G103" s="426"/>
      <c r="H103" s="426"/>
      <c r="I103" s="426"/>
      <c r="J103" s="426"/>
      <c r="K103" s="187"/>
      <c r="L103" s="32"/>
    </row>
    <row r="104" spans="2:58" hidden="1" x14ac:dyDescent="0.25">
      <c r="B104" s="186"/>
      <c r="C104" s="126"/>
      <c r="D104" s="126"/>
      <c r="E104" s="126"/>
      <c r="F104" s="126"/>
      <c r="G104" s="126"/>
      <c r="H104" s="126"/>
      <c r="I104" s="126"/>
      <c r="J104" s="126"/>
      <c r="K104" s="187"/>
      <c r="L104" s="51"/>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row>
    <row r="105" spans="2:58" s="4" customFormat="1" ht="15.75" hidden="1" thickBot="1" x14ac:dyDescent="0.3">
      <c r="B105" s="179" t="s">
        <v>180</v>
      </c>
      <c r="C105" s="137" t="s">
        <v>142</v>
      </c>
      <c r="D105" s="127"/>
      <c r="E105" s="130"/>
      <c r="F105" s="130"/>
      <c r="G105" s="130"/>
      <c r="H105" s="130"/>
      <c r="I105" s="131"/>
      <c r="J105" s="131"/>
      <c r="K105" s="180"/>
      <c r="L105" s="32"/>
    </row>
    <row r="106" spans="2:58" s="4" customFormat="1" ht="17.25" hidden="1" thickTop="1" thickBot="1" x14ac:dyDescent="0.3">
      <c r="B106" s="434" t="s">
        <v>216</v>
      </c>
      <c r="C106" s="435"/>
      <c r="D106" s="435"/>
      <c r="E106" s="435"/>
      <c r="F106" s="435"/>
      <c r="G106" s="435"/>
      <c r="H106" s="435"/>
      <c r="I106" s="435"/>
      <c r="J106" s="435"/>
      <c r="K106" s="436"/>
      <c r="L106" s="32"/>
    </row>
    <row r="107" spans="2:58" s="4" customFormat="1" hidden="1" x14ac:dyDescent="0.25">
      <c r="B107" s="181"/>
      <c r="C107" s="54"/>
      <c r="D107" s="55"/>
      <c r="E107" s="120" t="s">
        <v>47</v>
      </c>
      <c r="F107" s="121" t="s">
        <v>5</v>
      </c>
      <c r="G107" s="116" t="s">
        <v>179</v>
      </c>
      <c r="H107" s="54"/>
      <c r="I107" s="54"/>
      <c r="J107" s="54"/>
      <c r="K107" s="55"/>
      <c r="L107" s="32"/>
    </row>
    <row r="108" spans="2:58" s="4" customFormat="1" hidden="1" x14ac:dyDescent="0.25">
      <c r="B108" s="443" t="s">
        <v>188</v>
      </c>
      <c r="C108" s="444"/>
      <c r="D108" s="444"/>
      <c r="E108" s="13"/>
      <c r="F108" s="135" t="s">
        <v>260</v>
      </c>
      <c r="G108" s="251" t="str">
        <f>IF(F108 &lt;&gt; "mesuré sur l'été", IF(F108 &lt;&gt; "mesuré", "Attention l'ADEME demande une campagne de mesure pour l'existant",""),"")</f>
        <v>Attention l'ADEME demande une campagne de mesure pour l'existant</v>
      </c>
      <c r="H108" s="68"/>
      <c r="I108" s="68"/>
      <c r="J108" s="68"/>
      <c r="K108" s="182"/>
      <c r="L108" s="32"/>
    </row>
    <row r="109" spans="2:58" s="4" customFormat="1" hidden="1" x14ac:dyDescent="0.25">
      <c r="B109" s="432" t="s">
        <v>189</v>
      </c>
      <c r="C109" s="433"/>
      <c r="D109" s="433"/>
      <c r="E109" s="13"/>
      <c r="F109" s="135" t="s">
        <v>260</v>
      </c>
      <c r="G109" s="67"/>
      <c r="H109" s="68"/>
      <c r="I109" s="68"/>
      <c r="J109" s="68"/>
      <c r="K109" s="182"/>
      <c r="L109" s="32"/>
    </row>
    <row r="110" spans="2:58" s="4" customFormat="1" hidden="1" x14ac:dyDescent="0.25">
      <c r="B110" s="432" t="s">
        <v>84</v>
      </c>
      <c r="C110" s="433"/>
      <c r="D110" s="433"/>
      <c r="E110" s="14">
        <f>(E108+E109)</f>
        <v>0</v>
      </c>
      <c r="F110" s="64"/>
      <c r="G110" s="70"/>
      <c r="H110" s="68"/>
      <c r="I110" s="68"/>
      <c r="J110" s="68"/>
      <c r="K110" s="182"/>
      <c r="L110" s="32"/>
    </row>
    <row r="111" spans="2:58" s="4" customFormat="1" hidden="1" x14ac:dyDescent="0.25">
      <c r="B111" s="432" t="s">
        <v>190</v>
      </c>
      <c r="C111" s="433"/>
      <c r="D111" s="433"/>
      <c r="E111" s="13"/>
      <c r="F111" s="65"/>
      <c r="G111" s="71" t="str">
        <f>IF(E111&gt;130, "Pertes supérieures à 130 kWh/m3 : L'ADEME conseille fortement decalorifuger la distribution ou de changer de système de production","")</f>
        <v/>
      </c>
      <c r="H111" s="72"/>
      <c r="I111" s="72"/>
      <c r="J111" s="72"/>
      <c r="K111" s="183"/>
      <c r="L111" s="32"/>
    </row>
    <row r="112" spans="2:58" s="4" customFormat="1" ht="16.5" hidden="1" thickBot="1" x14ac:dyDescent="0.3">
      <c r="B112" s="434" t="s">
        <v>178</v>
      </c>
      <c r="C112" s="435"/>
      <c r="D112" s="435"/>
      <c r="E112" s="435"/>
      <c r="F112" s="435"/>
      <c r="G112" s="435"/>
      <c r="H112" s="435"/>
      <c r="I112" s="435"/>
      <c r="J112" s="435"/>
      <c r="K112" s="436"/>
      <c r="L112" s="32"/>
    </row>
    <row r="113" spans="2:58" s="4" customFormat="1" ht="15.75" hidden="1" thickBot="1" x14ac:dyDescent="0.3">
      <c r="B113" s="437" t="s">
        <v>147</v>
      </c>
      <c r="C113" s="438"/>
      <c r="D113" s="438"/>
      <c r="E113" s="438"/>
      <c r="F113" s="438"/>
      <c r="G113" s="438"/>
      <c r="H113" s="438"/>
      <c r="I113" s="438"/>
      <c r="J113" s="438"/>
      <c r="K113" s="438"/>
      <c r="L113" s="32"/>
    </row>
    <row r="114" spans="2:58" s="4" customFormat="1" ht="16.5" hidden="1" thickBot="1" x14ac:dyDescent="0.3">
      <c r="B114" s="440" t="str">
        <f>IF(C105="Neuf","Besoins thermiques du bâtiment neuf", "Besoins après démarches d'économies d'énergie")</f>
        <v>Besoins après démarches d'économies d'énergie</v>
      </c>
      <c r="C114" s="441"/>
      <c r="D114" s="441"/>
      <c r="E114" s="441"/>
      <c r="F114" s="441"/>
      <c r="G114" s="441"/>
      <c r="H114" s="441"/>
      <c r="I114" s="441"/>
      <c r="J114" s="441"/>
      <c r="K114" s="442"/>
      <c r="L114" s="32"/>
    </row>
    <row r="115" spans="2:58" s="4" customFormat="1" hidden="1" x14ac:dyDescent="0.25">
      <c r="B115" s="181"/>
      <c r="C115" s="54"/>
      <c r="D115" s="55"/>
      <c r="E115" s="112" t="s">
        <v>47</v>
      </c>
      <c r="F115" s="112" t="s">
        <v>5</v>
      </c>
      <c r="G115" s="116" t="s">
        <v>179</v>
      </c>
      <c r="H115" s="54"/>
      <c r="I115" s="54"/>
      <c r="J115" s="54"/>
      <c r="K115" s="55"/>
      <c r="L115" s="32"/>
    </row>
    <row r="116" spans="2:58" s="4" customFormat="1" ht="15" hidden="1" customHeight="1" x14ac:dyDescent="0.25">
      <c r="B116" s="447" t="s">
        <v>278</v>
      </c>
      <c r="C116" s="448"/>
      <c r="D116" s="449"/>
      <c r="E116" s="13"/>
      <c r="F116" s="135" t="s">
        <v>260</v>
      </c>
      <c r="G116" s="67" t="str">
        <f>IF(E117&gt;E116,"Trop de pertes liées au bouclage par rapport aux besoins ECS","")</f>
        <v/>
      </c>
      <c r="H116" s="68"/>
      <c r="I116" s="68"/>
      <c r="J116" s="68"/>
      <c r="K116" s="68"/>
      <c r="L116" s="32"/>
    </row>
    <row r="117" spans="2:58" s="4" customFormat="1" hidden="1" x14ac:dyDescent="0.25">
      <c r="B117" s="432" t="s">
        <v>189</v>
      </c>
      <c r="C117" s="433"/>
      <c r="D117" s="433"/>
      <c r="E117" s="13"/>
      <c r="F117" s="135" t="s">
        <v>260</v>
      </c>
      <c r="G117" s="269"/>
      <c r="H117" s="68"/>
      <c r="I117" s="68"/>
      <c r="J117" s="68"/>
      <c r="K117" s="68"/>
      <c r="L117" s="32"/>
    </row>
    <row r="118" spans="2:58" s="4" customFormat="1" hidden="1" x14ac:dyDescent="0.25">
      <c r="B118" s="411" t="s">
        <v>146</v>
      </c>
      <c r="C118" s="412"/>
      <c r="D118" s="413"/>
      <c r="E118" s="14">
        <f>IF(C105="Neuf",IF(E117&gt;E116*0.5, E116*0.5,E117),IF(E117&gt;E116, E116,E117))</f>
        <v>0</v>
      </c>
      <c r="F118" s="64"/>
      <c r="G118" s="252" t="s">
        <v>254</v>
      </c>
      <c r="H118" s="68"/>
      <c r="I118" s="68"/>
      <c r="J118" s="68"/>
      <c r="K118" s="68"/>
      <c r="L118" s="32"/>
    </row>
    <row r="119" spans="2:58" s="4" customFormat="1" hidden="1" x14ac:dyDescent="0.25">
      <c r="B119" s="432" t="s">
        <v>84</v>
      </c>
      <c r="C119" s="433"/>
      <c r="D119" s="433"/>
      <c r="E119" s="14">
        <f>SUM(E116:E117)</f>
        <v>0</v>
      </c>
      <c r="F119" s="64"/>
      <c r="G119" s="67" t="str">
        <f>IF(E119&gt;200, "Votre projet semble plutôt éligible au Fonds Chaleur régional","")</f>
        <v/>
      </c>
      <c r="H119" s="69"/>
      <c r="I119" s="69"/>
      <c r="J119" s="69"/>
      <c r="K119" s="69"/>
      <c r="L119" s="32"/>
    </row>
    <row r="120" spans="2:58" s="4" customFormat="1" hidden="1" x14ac:dyDescent="0.25">
      <c r="B120" s="432" t="s">
        <v>190</v>
      </c>
      <c r="C120" s="433"/>
      <c r="D120" s="433"/>
      <c r="E120" s="13"/>
      <c r="F120" s="65"/>
      <c r="G120" s="71" t="str">
        <f>IF(E120&gt;130, "Pertes supérieures à 130 kWh/m3 : L'ADEME conseille fortement de calorifuger la distribution ou de changer de système de production","")</f>
        <v/>
      </c>
      <c r="H120" s="68"/>
      <c r="I120" s="68"/>
      <c r="J120" s="68"/>
      <c r="K120" s="68"/>
      <c r="L120" s="32"/>
    </row>
    <row r="121" spans="2:58" s="4" customFormat="1" hidden="1" x14ac:dyDescent="0.25">
      <c r="B121" s="411" t="s">
        <v>194</v>
      </c>
      <c r="C121" s="412"/>
      <c r="D121" s="413"/>
      <c r="E121" s="136">
        <v>7</v>
      </c>
      <c r="F121" s="66"/>
      <c r="G121" s="67" t="str">
        <f>IF(E121&lt;7, "Comment gérez vous les exédents d'énergie hebdomadaires ? (à préciser ci-dessous)","")</f>
        <v/>
      </c>
      <c r="H121" s="68"/>
      <c r="I121" s="68"/>
      <c r="J121" s="68"/>
      <c r="K121" s="68"/>
      <c r="L121" s="32"/>
    </row>
    <row r="122" spans="2:58" s="4" customFormat="1" hidden="1" x14ac:dyDescent="0.25">
      <c r="B122" s="445" t="s">
        <v>56</v>
      </c>
      <c r="C122" s="445"/>
      <c r="D122" s="445"/>
      <c r="E122" s="302" t="s">
        <v>4</v>
      </c>
      <c r="F122" s="259"/>
      <c r="G122" s="67" t="str">
        <f>IF(E122="non", "Merci de détailler la variation dans la feuille Extraction SOLO ci-dessous","")</f>
        <v/>
      </c>
      <c r="H122" s="26"/>
      <c r="I122" s="26"/>
      <c r="J122" s="26"/>
      <c r="K122" s="26"/>
      <c r="L122" s="32"/>
    </row>
    <row r="123" spans="2:58" s="296" customFormat="1" hidden="1" x14ac:dyDescent="0.25">
      <c r="B123" s="446" t="s">
        <v>20</v>
      </c>
      <c r="C123" s="446"/>
      <c r="D123" s="446"/>
      <c r="E123" s="298" t="s">
        <v>233</v>
      </c>
      <c r="F123" s="298"/>
      <c r="G123" s="297" t="str">
        <f>IF(E123="ouvert","Préférer l'eau technique si structure de santé ou médico-social","")</f>
        <v/>
      </c>
    </row>
    <row r="124" spans="2:58" s="296" customFormat="1" hidden="1" x14ac:dyDescent="0.25">
      <c r="B124" s="446" t="s">
        <v>19</v>
      </c>
      <c r="C124" s="446"/>
      <c r="D124" s="446"/>
      <c r="E124" s="299" t="s">
        <v>50</v>
      </c>
      <c r="F124" s="298"/>
      <c r="G124" s="297" t="str">
        <f>IF(E124="oui","Qu'avez-vous prévu pour éviter la surchauffe? (préciser ci-dessous)","Un système autovidangeable est préconisé si le site le permet")</f>
        <v>Un système autovidangeable est préconisé si le site le permet</v>
      </c>
    </row>
    <row r="125" spans="2:58" s="296" customFormat="1" hidden="1" x14ac:dyDescent="0.25">
      <c r="B125" s="446" t="s">
        <v>255</v>
      </c>
      <c r="C125" s="446"/>
      <c r="D125" s="446"/>
      <c r="E125" s="298"/>
      <c r="F125" s="298"/>
      <c r="G125" s="297"/>
    </row>
    <row r="126" spans="2:58" ht="16.5" hidden="1" thickBot="1" x14ac:dyDescent="0.3">
      <c r="B126" s="423" t="s">
        <v>276</v>
      </c>
      <c r="C126" s="424"/>
      <c r="D126" s="424"/>
      <c r="E126" s="424"/>
      <c r="F126" s="424"/>
      <c r="G126" s="424"/>
      <c r="H126" s="424"/>
      <c r="I126" s="424"/>
      <c r="J126" s="424"/>
      <c r="K126" s="425"/>
      <c r="L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row>
    <row r="127" spans="2:58" ht="15.75" hidden="1" thickBot="1" x14ac:dyDescent="0.3">
      <c r="B127" s="186"/>
      <c r="C127" s="437" t="s">
        <v>277</v>
      </c>
      <c r="D127" s="438"/>
      <c r="E127" s="438"/>
      <c r="F127" s="438"/>
      <c r="G127" s="438"/>
      <c r="H127" s="438"/>
      <c r="I127" s="438"/>
      <c r="J127" s="438"/>
      <c r="K127" s="187"/>
      <c r="L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row>
    <row r="128" spans="2:58" ht="16.5" hidden="1" thickBot="1" x14ac:dyDescent="0.3">
      <c r="B128" s="423" t="s">
        <v>253</v>
      </c>
      <c r="C128" s="424"/>
      <c r="D128" s="424"/>
      <c r="E128" s="424"/>
      <c r="F128" s="424"/>
      <c r="G128" s="424"/>
      <c r="H128" s="424"/>
      <c r="I128" s="424"/>
      <c r="J128" s="424"/>
      <c r="K128" s="425"/>
      <c r="L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row>
    <row r="129" spans="2:12" s="4" customFormat="1" hidden="1" x14ac:dyDescent="0.25">
      <c r="B129" s="186"/>
      <c r="C129" s="426"/>
      <c r="D129" s="426"/>
      <c r="E129" s="426"/>
      <c r="F129" s="426"/>
      <c r="G129" s="426"/>
      <c r="H129" s="426"/>
      <c r="I129" s="426"/>
      <c r="J129" s="426"/>
      <c r="K129" s="187"/>
      <c r="L129" s="32"/>
    </row>
    <row r="130" spans="2:12" s="4" customFormat="1" hidden="1" x14ac:dyDescent="0.25">
      <c r="B130" s="186"/>
      <c r="C130" s="126"/>
      <c r="D130" s="126"/>
      <c r="E130" s="126"/>
      <c r="F130" s="126"/>
      <c r="G130" s="126"/>
      <c r="H130" s="126"/>
      <c r="I130" s="126"/>
      <c r="J130" s="126"/>
      <c r="K130" s="187"/>
      <c r="L130" s="32"/>
    </row>
    <row r="131" spans="2:12" s="4" customFormat="1" ht="15.75" hidden="1" thickBot="1" x14ac:dyDescent="0.3">
      <c r="B131" s="179" t="s">
        <v>181</v>
      </c>
      <c r="C131" s="137" t="s">
        <v>142</v>
      </c>
      <c r="D131" s="127"/>
      <c r="E131" s="130"/>
      <c r="F131" s="130"/>
      <c r="G131" s="130"/>
      <c r="H131" s="130"/>
      <c r="I131" s="131"/>
      <c r="J131" s="131"/>
      <c r="K131" s="180"/>
      <c r="L131" s="32"/>
    </row>
    <row r="132" spans="2:12" s="4" customFormat="1" ht="17.25" hidden="1" thickTop="1" thickBot="1" x14ac:dyDescent="0.3">
      <c r="B132" s="434" t="s">
        <v>216</v>
      </c>
      <c r="C132" s="435"/>
      <c r="D132" s="435"/>
      <c r="E132" s="435"/>
      <c r="F132" s="435"/>
      <c r="G132" s="435"/>
      <c r="H132" s="435"/>
      <c r="I132" s="435"/>
      <c r="J132" s="435"/>
      <c r="K132" s="436"/>
      <c r="L132" s="32"/>
    </row>
    <row r="133" spans="2:12" s="4" customFormat="1" hidden="1" x14ac:dyDescent="0.25">
      <c r="B133" s="181"/>
      <c r="C133" s="54"/>
      <c r="D133" s="55"/>
      <c r="E133" s="120" t="s">
        <v>47</v>
      </c>
      <c r="F133" s="121" t="s">
        <v>5</v>
      </c>
      <c r="G133" s="116" t="s">
        <v>179</v>
      </c>
      <c r="H133" s="54"/>
      <c r="I133" s="54"/>
      <c r="J133" s="54"/>
      <c r="K133" s="55"/>
      <c r="L133" s="32"/>
    </row>
    <row r="134" spans="2:12" s="4" customFormat="1" hidden="1" x14ac:dyDescent="0.25">
      <c r="B134" s="443" t="s">
        <v>188</v>
      </c>
      <c r="C134" s="444"/>
      <c r="D134" s="444"/>
      <c r="E134" s="13"/>
      <c r="F134" s="135" t="s">
        <v>260</v>
      </c>
      <c r="G134" s="251" t="str">
        <f>IF(F134 &lt;&gt; "mesuré sur l'été", IF(F134 &lt;&gt; "mesuré", "Attention l'ADEME demande une campagne de mesure pour l'existant",""),"")</f>
        <v>Attention l'ADEME demande une campagne de mesure pour l'existant</v>
      </c>
      <c r="H134" s="68"/>
      <c r="I134" s="68"/>
      <c r="J134" s="68"/>
      <c r="K134" s="182"/>
      <c r="L134" s="32"/>
    </row>
    <row r="135" spans="2:12" s="4" customFormat="1" hidden="1" x14ac:dyDescent="0.25">
      <c r="B135" s="432" t="s">
        <v>189</v>
      </c>
      <c r="C135" s="433"/>
      <c r="D135" s="433"/>
      <c r="E135" s="13"/>
      <c r="F135" s="135" t="s">
        <v>260</v>
      </c>
      <c r="G135" s="67"/>
      <c r="H135" s="68"/>
      <c r="I135" s="68"/>
      <c r="J135" s="68"/>
      <c r="K135" s="182"/>
      <c r="L135" s="32"/>
    </row>
    <row r="136" spans="2:12" s="4" customFormat="1" hidden="1" x14ac:dyDescent="0.25">
      <c r="B136" s="432" t="s">
        <v>84</v>
      </c>
      <c r="C136" s="433"/>
      <c r="D136" s="433"/>
      <c r="E136" s="14">
        <f>(E134+E135)</f>
        <v>0</v>
      </c>
      <c r="F136" s="64"/>
      <c r="G136" s="70"/>
      <c r="H136" s="68"/>
      <c r="I136" s="68"/>
      <c r="J136" s="68"/>
      <c r="K136" s="182"/>
      <c r="L136" s="32"/>
    </row>
    <row r="137" spans="2:12" s="4" customFormat="1" hidden="1" x14ac:dyDescent="0.25">
      <c r="B137" s="432" t="s">
        <v>190</v>
      </c>
      <c r="C137" s="433"/>
      <c r="D137" s="433"/>
      <c r="E137" s="13"/>
      <c r="F137" s="65"/>
      <c r="G137" s="71" t="str">
        <f>IF(E137&gt;130, "Pertes supérieures à 130 kWh/m3 : L'ADEME conseille fortement decalorifuger la distribution ou de changer de système de production","")</f>
        <v/>
      </c>
      <c r="H137" s="72"/>
      <c r="I137" s="72"/>
      <c r="J137" s="72"/>
      <c r="K137" s="183"/>
      <c r="L137" s="32"/>
    </row>
    <row r="138" spans="2:12" s="4" customFormat="1" ht="16.5" hidden="1" thickBot="1" x14ac:dyDescent="0.3">
      <c r="B138" s="434" t="s">
        <v>178</v>
      </c>
      <c r="C138" s="435"/>
      <c r="D138" s="435"/>
      <c r="E138" s="435"/>
      <c r="F138" s="435"/>
      <c r="G138" s="435"/>
      <c r="H138" s="435"/>
      <c r="I138" s="435"/>
      <c r="J138" s="435"/>
      <c r="K138" s="436"/>
      <c r="L138" s="32"/>
    </row>
    <row r="139" spans="2:12" s="4" customFormat="1" ht="15.75" hidden="1" thickBot="1" x14ac:dyDescent="0.3">
      <c r="B139" s="437" t="s">
        <v>147</v>
      </c>
      <c r="C139" s="438"/>
      <c r="D139" s="438"/>
      <c r="E139" s="438"/>
      <c r="F139" s="438"/>
      <c r="G139" s="438"/>
      <c r="H139" s="438"/>
      <c r="I139" s="438"/>
      <c r="J139" s="438"/>
      <c r="K139" s="438"/>
      <c r="L139" s="32"/>
    </row>
    <row r="140" spans="2:12" s="4" customFormat="1" ht="16.5" hidden="1" thickBot="1" x14ac:dyDescent="0.3">
      <c r="B140" s="440" t="str">
        <f>IF(C131="Neuf","Besoins thermiques du bâtiment neuf", "Besoins après démarches d'économies d'énergie")</f>
        <v>Besoins après démarches d'économies d'énergie</v>
      </c>
      <c r="C140" s="441"/>
      <c r="D140" s="441"/>
      <c r="E140" s="441"/>
      <c r="F140" s="441"/>
      <c r="G140" s="441"/>
      <c r="H140" s="441"/>
      <c r="I140" s="441"/>
      <c r="J140" s="441"/>
      <c r="K140" s="442"/>
      <c r="L140" s="32"/>
    </row>
    <row r="141" spans="2:12" s="4" customFormat="1" hidden="1" x14ac:dyDescent="0.25">
      <c r="B141" s="181"/>
      <c r="C141" s="54"/>
      <c r="D141" s="55"/>
      <c r="E141" s="112" t="s">
        <v>47</v>
      </c>
      <c r="F141" s="112" t="s">
        <v>5</v>
      </c>
      <c r="G141" s="116" t="s">
        <v>179</v>
      </c>
      <c r="H141" s="54"/>
      <c r="I141" s="54"/>
      <c r="J141" s="54"/>
      <c r="K141" s="55"/>
      <c r="L141" s="32"/>
    </row>
    <row r="142" spans="2:12" s="4" customFormat="1" hidden="1" x14ac:dyDescent="0.25">
      <c r="B142" s="447" t="s">
        <v>278</v>
      </c>
      <c r="C142" s="448"/>
      <c r="D142" s="449"/>
      <c r="E142" s="13"/>
      <c r="F142" s="135" t="s">
        <v>260</v>
      </c>
      <c r="G142" s="67" t="str">
        <f>IF(E143&gt;E142,"Trop de pertes liées au bouclage par rapport aux besoins ECS","")</f>
        <v/>
      </c>
      <c r="H142" s="68"/>
      <c r="I142" s="68"/>
      <c r="J142" s="68"/>
      <c r="K142" s="68"/>
      <c r="L142" s="32"/>
    </row>
    <row r="143" spans="2:12" s="4" customFormat="1" hidden="1" x14ac:dyDescent="0.25">
      <c r="B143" s="432" t="s">
        <v>189</v>
      </c>
      <c r="C143" s="433"/>
      <c r="D143" s="433"/>
      <c r="E143" s="13"/>
      <c r="F143" s="135" t="s">
        <v>260</v>
      </c>
      <c r="G143" s="269"/>
      <c r="H143" s="68"/>
      <c r="I143" s="68"/>
      <c r="J143" s="68"/>
      <c r="K143" s="68"/>
      <c r="L143" s="32"/>
    </row>
    <row r="144" spans="2:12" s="4" customFormat="1" ht="15" hidden="1" customHeight="1" x14ac:dyDescent="0.25">
      <c r="B144" s="411" t="s">
        <v>146</v>
      </c>
      <c r="C144" s="412"/>
      <c r="D144" s="413"/>
      <c r="E144" s="14">
        <f>IF(C131="Neuf",IF(E143&gt;E142*0.5, E142*0.5,E143),IF(E143&gt;E142, E142,E143))</f>
        <v>0</v>
      </c>
      <c r="F144" s="64"/>
      <c r="G144" s="252" t="s">
        <v>254</v>
      </c>
      <c r="H144" s="68"/>
      <c r="I144" s="68"/>
      <c r="J144" s="68"/>
      <c r="K144" s="68"/>
      <c r="L144" s="32"/>
    </row>
    <row r="145" spans="2:58" s="4" customFormat="1" hidden="1" x14ac:dyDescent="0.25">
      <c r="B145" s="432" t="s">
        <v>84</v>
      </c>
      <c r="C145" s="433"/>
      <c r="D145" s="433"/>
      <c r="E145" s="14">
        <f>SUM(E142:E143)</f>
        <v>0</v>
      </c>
      <c r="F145" s="64"/>
      <c r="G145" s="67" t="str">
        <f>IF(E145&gt;200, "Votre projet semble plutôt éligible au Fonds Chaleur régional","")</f>
        <v/>
      </c>
      <c r="H145" s="69"/>
      <c r="I145" s="69"/>
      <c r="J145" s="69"/>
      <c r="K145" s="69"/>
      <c r="L145" s="32"/>
    </row>
    <row r="146" spans="2:58" s="4" customFormat="1" hidden="1" x14ac:dyDescent="0.25">
      <c r="B146" s="432" t="s">
        <v>190</v>
      </c>
      <c r="C146" s="433"/>
      <c r="D146" s="433"/>
      <c r="E146" s="13"/>
      <c r="F146" s="65"/>
      <c r="G146" s="71" t="str">
        <f>IF(E146&gt;130, "Pertes supérieures à 130 kWh/m3 : L'ADEME conseille fortement de calorifuger la distribution ou de changer de système de production","")</f>
        <v/>
      </c>
      <c r="H146" s="68"/>
      <c r="I146" s="68"/>
      <c r="J146" s="68"/>
      <c r="K146" s="68"/>
      <c r="L146" s="32"/>
    </row>
    <row r="147" spans="2:58" s="4" customFormat="1" hidden="1" x14ac:dyDescent="0.25">
      <c r="B147" s="411" t="s">
        <v>194</v>
      </c>
      <c r="C147" s="412"/>
      <c r="D147" s="413"/>
      <c r="E147" s="136">
        <v>7</v>
      </c>
      <c r="F147" s="66"/>
      <c r="G147" s="67" t="str">
        <f>IF(E147&lt;7, "Comment gérez vous les exédents d'énergie hebdomadaires ? (à préciser ci-dessous)","")</f>
        <v/>
      </c>
      <c r="H147" s="68"/>
      <c r="I147" s="68"/>
      <c r="J147" s="68"/>
      <c r="K147" s="68"/>
      <c r="L147" s="32"/>
    </row>
    <row r="148" spans="2:58" s="4" customFormat="1" hidden="1" x14ac:dyDescent="0.25">
      <c r="B148" s="445" t="s">
        <v>56</v>
      </c>
      <c r="C148" s="445"/>
      <c r="D148" s="445"/>
      <c r="E148" s="302" t="s">
        <v>4</v>
      </c>
      <c r="F148" s="259"/>
      <c r="G148" s="67" t="str">
        <f>IF(E148="non", "Merci de détailler la variation dans la feuille Extraction SOLO ci-dessous","")</f>
        <v/>
      </c>
      <c r="H148" s="26"/>
      <c r="I148" s="26"/>
      <c r="J148" s="26"/>
      <c r="K148" s="26"/>
      <c r="L148" s="32"/>
    </row>
    <row r="149" spans="2:58" s="296" customFormat="1" hidden="1" x14ac:dyDescent="0.25">
      <c r="B149" s="446" t="s">
        <v>20</v>
      </c>
      <c r="C149" s="446"/>
      <c r="D149" s="446"/>
      <c r="E149" s="298" t="s">
        <v>233</v>
      </c>
      <c r="F149" s="298"/>
      <c r="G149" s="297" t="str">
        <f>IF(E149="ouvert","Préférer l'eau technique si structure de santé ou médico-social","")</f>
        <v/>
      </c>
    </row>
    <row r="150" spans="2:58" s="296" customFormat="1" hidden="1" x14ac:dyDescent="0.25">
      <c r="B150" s="446" t="s">
        <v>19</v>
      </c>
      <c r="C150" s="446"/>
      <c r="D150" s="446"/>
      <c r="E150" s="299" t="s">
        <v>50</v>
      </c>
      <c r="F150" s="298"/>
      <c r="G150" s="297" t="str">
        <f>IF(E150="oui","Qu'avez-vous prévu pour éviter la surchauffe? (préciser ci-dessous)","Un système autovidangeable est préconisé si le site le permet")</f>
        <v>Un système autovidangeable est préconisé si le site le permet</v>
      </c>
    </row>
    <row r="151" spans="2:58" s="296" customFormat="1" hidden="1" x14ac:dyDescent="0.25">
      <c r="B151" s="446" t="s">
        <v>255</v>
      </c>
      <c r="C151" s="446"/>
      <c r="D151" s="446"/>
      <c r="E151" s="298"/>
      <c r="F151" s="298"/>
      <c r="G151" s="297"/>
    </row>
    <row r="152" spans="2:58" s="4" customFormat="1" ht="16.5" hidden="1" thickBot="1" x14ac:dyDescent="0.3">
      <c r="B152" s="423" t="s">
        <v>276</v>
      </c>
      <c r="C152" s="424"/>
      <c r="D152" s="424"/>
      <c r="E152" s="424"/>
      <c r="F152" s="424"/>
      <c r="G152" s="424"/>
      <c r="H152" s="424"/>
      <c r="I152" s="424"/>
      <c r="J152" s="424"/>
      <c r="K152" s="425"/>
      <c r="L152" s="32"/>
    </row>
    <row r="153" spans="2:58" ht="15" hidden="1" customHeight="1" thickBot="1" x14ac:dyDescent="0.3">
      <c r="B153" s="186"/>
      <c r="C153" s="437" t="s">
        <v>277</v>
      </c>
      <c r="D153" s="438"/>
      <c r="E153" s="438"/>
      <c r="F153" s="438"/>
      <c r="G153" s="438"/>
      <c r="H153" s="438"/>
      <c r="I153" s="438"/>
      <c r="J153" s="438"/>
      <c r="K153" s="187"/>
      <c r="L153" s="51"/>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row>
    <row r="154" spans="2:58" ht="16.5" hidden="1" thickBot="1" x14ac:dyDescent="0.3">
      <c r="B154" s="423" t="s">
        <v>253</v>
      </c>
      <c r="C154" s="424"/>
      <c r="D154" s="424"/>
      <c r="E154" s="424"/>
      <c r="F154" s="424"/>
      <c r="G154" s="424"/>
      <c r="H154" s="424"/>
      <c r="I154" s="424"/>
      <c r="J154" s="424"/>
      <c r="K154" s="425"/>
      <c r="L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row>
    <row r="155" spans="2:58" hidden="1" x14ac:dyDescent="0.25">
      <c r="B155" s="186"/>
      <c r="C155" s="426"/>
      <c r="D155" s="426"/>
      <c r="E155" s="426"/>
      <c r="F155" s="426"/>
      <c r="G155" s="426"/>
      <c r="H155" s="426"/>
      <c r="I155" s="426"/>
      <c r="J155" s="426"/>
      <c r="K155" s="187"/>
      <c r="L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row>
    <row r="156" spans="2:58" hidden="1" x14ac:dyDescent="0.25">
      <c r="B156" s="186"/>
      <c r="C156" s="126"/>
      <c r="D156" s="126"/>
      <c r="E156" s="126"/>
      <c r="F156" s="126"/>
      <c r="G156" s="126"/>
      <c r="H156" s="126"/>
      <c r="I156" s="126"/>
      <c r="J156" s="126"/>
      <c r="K156" s="187"/>
      <c r="L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row>
    <row r="157" spans="2:58" s="4" customFormat="1" ht="15.75" hidden="1" thickBot="1" x14ac:dyDescent="0.3">
      <c r="B157" s="179" t="s">
        <v>182</v>
      </c>
      <c r="C157" s="137" t="s">
        <v>142</v>
      </c>
      <c r="D157" s="127"/>
      <c r="E157" s="130"/>
      <c r="F157" s="130"/>
      <c r="G157" s="130"/>
      <c r="H157" s="130"/>
      <c r="I157" s="131"/>
      <c r="J157" s="131"/>
      <c r="K157" s="180"/>
      <c r="L157" s="32"/>
    </row>
    <row r="158" spans="2:58" s="4" customFormat="1" ht="17.25" hidden="1" thickTop="1" thickBot="1" x14ac:dyDescent="0.3">
      <c r="B158" s="434" t="s">
        <v>216</v>
      </c>
      <c r="C158" s="435"/>
      <c r="D158" s="435"/>
      <c r="E158" s="435"/>
      <c r="F158" s="435"/>
      <c r="G158" s="435"/>
      <c r="H158" s="435"/>
      <c r="I158" s="435"/>
      <c r="J158" s="435"/>
      <c r="K158" s="436"/>
      <c r="L158" s="32"/>
    </row>
    <row r="159" spans="2:58" s="4" customFormat="1" hidden="1" x14ac:dyDescent="0.25">
      <c r="B159" s="181"/>
      <c r="C159" s="54"/>
      <c r="D159" s="55"/>
      <c r="E159" s="120" t="s">
        <v>47</v>
      </c>
      <c r="F159" s="121" t="s">
        <v>5</v>
      </c>
      <c r="G159" s="116" t="s">
        <v>179</v>
      </c>
      <c r="H159" s="54"/>
      <c r="I159" s="54"/>
      <c r="J159" s="54"/>
      <c r="K159" s="55"/>
      <c r="L159" s="32"/>
    </row>
    <row r="160" spans="2:58" s="4" customFormat="1" hidden="1" x14ac:dyDescent="0.25">
      <c r="B160" s="443" t="s">
        <v>188</v>
      </c>
      <c r="C160" s="444"/>
      <c r="D160" s="444"/>
      <c r="E160" s="13"/>
      <c r="F160" s="135" t="s">
        <v>260</v>
      </c>
      <c r="G160" s="251" t="str">
        <f>IF(F160 &lt;&gt; "mesuré sur l'été", IF(F160 &lt;&gt; "mesuré", "Attention l'ADEME demande une campagne de mesure pour l'existant",""),"")</f>
        <v>Attention l'ADEME demande une campagne de mesure pour l'existant</v>
      </c>
      <c r="H160" s="68"/>
      <c r="I160" s="68"/>
      <c r="J160" s="68"/>
      <c r="K160" s="182"/>
      <c r="L160" s="32"/>
    </row>
    <row r="161" spans="2:12" s="4" customFormat="1" hidden="1" x14ac:dyDescent="0.25">
      <c r="B161" s="432" t="s">
        <v>189</v>
      </c>
      <c r="C161" s="433"/>
      <c r="D161" s="433"/>
      <c r="E161" s="13"/>
      <c r="F161" s="135" t="s">
        <v>260</v>
      </c>
      <c r="G161" s="67"/>
      <c r="H161" s="68"/>
      <c r="I161" s="68"/>
      <c r="J161" s="68"/>
      <c r="K161" s="182"/>
      <c r="L161" s="32"/>
    </row>
    <row r="162" spans="2:12" s="4" customFormat="1" hidden="1" x14ac:dyDescent="0.25">
      <c r="B162" s="432" t="s">
        <v>84</v>
      </c>
      <c r="C162" s="433"/>
      <c r="D162" s="433"/>
      <c r="E162" s="14">
        <f>(E160+E161)</f>
        <v>0</v>
      </c>
      <c r="F162" s="64"/>
      <c r="G162" s="70"/>
      <c r="H162" s="68"/>
      <c r="I162" s="68"/>
      <c r="J162" s="68"/>
      <c r="K162" s="182"/>
      <c r="L162" s="32"/>
    </row>
    <row r="163" spans="2:12" s="4" customFormat="1" hidden="1" x14ac:dyDescent="0.25">
      <c r="B163" s="432" t="s">
        <v>190</v>
      </c>
      <c r="C163" s="433"/>
      <c r="D163" s="433"/>
      <c r="E163" s="13"/>
      <c r="F163" s="65"/>
      <c r="G163" s="71" t="str">
        <f>IF(E163&gt;130, "Pertes supérieures à 130 kWh/m3 : L'ADEME conseille fortement decalorifuger la distribution ou de changer de système de production","")</f>
        <v/>
      </c>
      <c r="H163" s="72"/>
      <c r="I163" s="72"/>
      <c r="J163" s="72"/>
      <c r="K163" s="183"/>
      <c r="L163" s="32"/>
    </row>
    <row r="164" spans="2:12" s="4" customFormat="1" ht="16.5" hidden="1" thickBot="1" x14ac:dyDescent="0.3">
      <c r="B164" s="434" t="s">
        <v>178</v>
      </c>
      <c r="C164" s="435"/>
      <c r="D164" s="435"/>
      <c r="E164" s="435"/>
      <c r="F164" s="435"/>
      <c r="G164" s="435"/>
      <c r="H164" s="435"/>
      <c r="I164" s="435"/>
      <c r="J164" s="435"/>
      <c r="K164" s="436"/>
      <c r="L164" s="32"/>
    </row>
    <row r="165" spans="2:12" s="4" customFormat="1" ht="15.75" hidden="1" thickBot="1" x14ac:dyDescent="0.3">
      <c r="B165" s="437" t="s">
        <v>147</v>
      </c>
      <c r="C165" s="438"/>
      <c r="D165" s="438"/>
      <c r="E165" s="438"/>
      <c r="F165" s="438"/>
      <c r="G165" s="438"/>
      <c r="H165" s="438"/>
      <c r="I165" s="438"/>
      <c r="J165" s="438"/>
      <c r="K165" s="438"/>
      <c r="L165" s="32"/>
    </row>
    <row r="166" spans="2:12" s="4" customFormat="1" ht="16.5" hidden="1" thickBot="1" x14ac:dyDescent="0.3">
      <c r="B166" s="440" t="str">
        <f>IF(C157="Neuf","Besoins thermiques du bâtiment neuf", "Besoins après démarches d'économies d'énergie")</f>
        <v>Besoins après démarches d'économies d'énergie</v>
      </c>
      <c r="C166" s="441"/>
      <c r="D166" s="441"/>
      <c r="E166" s="441"/>
      <c r="F166" s="441"/>
      <c r="G166" s="441"/>
      <c r="H166" s="441"/>
      <c r="I166" s="441"/>
      <c r="J166" s="441"/>
      <c r="K166" s="442"/>
      <c r="L166" s="32"/>
    </row>
    <row r="167" spans="2:12" s="4" customFormat="1" hidden="1" x14ac:dyDescent="0.25">
      <c r="B167" s="181"/>
      <c r="C167" s="54"/>
      <c r="D167" s="55"/>
      <c r="E167" s="112" t="s">
        <v>47</v>
      </c>
      <c r="F167" s="112" t="s">
        <v>5</v>
      </c>
      <c r="G167" s="116" t="s">
        <v>179</v>
      </c>
      <c r="H167" s="54"/>
      <c r="I167" s="54"/>
      <c r="J167" s="54"/>
      <c r="K167" s="55"/>
      <c r="L167" s="32"/>
    </row>
    <row r="168" spans="2:12" s="4" customFormat="1" hidden="1" x14ac:dyDescent="0.25">
      <c r="B168" s="447" t="s">
        <v>278</v>
      </c>
      <c r="C168" s="448"/>
      <c r="D168" s="449"/>
      <c r="E168" s="13"/>
      <c r="F168" s="135" t="s">
        <v>260</v>
      </c>
      <c r="G168" s="67" t="str">
        <f>IF(E169&gt;E168,"Trop de pertes liées au bouclage par rapport aux besoins ECS","")</f>
        <v/>
      </c>
      <c r="H168" s="68"/>
      <c r="I168" s="68"/>
      <c r="J168" s="68"/>
      <c r="K168" s="68"/>
      <c r="L168" s="32"/>
    </row>
    <row r="169" spans="2:12" s="4" customFormat="1" hidden="1" x14ac:dyDescent="0.25">
      <c r="B169" s="432" t="s">
        <v>189</v>
      </c>
      <c r="C169" s="433"/>
      <c r="D169" s="433"/>
      <c r="E169" s="13"/>
      <c r="F169" s="135" t="s">
        <v>260</v>
      </c>
      <c r="G169" s="269"/>
      <c r="H169" s="68"/>
      <c r="I169" s="68"/>
      <c r="J169" s="68"/>
      <c r="K169" s="68"/>
      <c r="L169" s="32"/>
    </row>
    <row r="170" spans="2:12" s="4" customFormat="1" hidden="1" x14ac:dyDescent="0.25">
      <c r="B170" s="411" t="s">
        <v>146</v>
      </c>
      <c r="C170" s="412"/>
      <c r="D170" s="413"/>
      <c r="E170" s="14">
        <f>IF(C157="Neuf",IF(E169&gt;E168*0.5, E168*0.5,E169),IF(E169&gt;E168, E168,E169))</f>
        <v>0</v>
      </c>
      <c r="F170" s="64"/>
      <c r="G170" s="252" t="s">
        <v>254</v>
      </c>
      <c r="H170" s="68"/>
      <c r="I170" s="68"/>
      <c r="J170" s="68"/>
      <c r="K170" s="68"/>
      <c r="L170" s="32"/>
    </row>
    <row r="171" spans="2:12" s="4" customFormat="1" hidden="1" x14ac:dyDescent="0.25">
      <c r="B171" s="432" t="s">
        <v>84</v>
      </c>
      <c r="C171" s="433"/>
      <c r="D171" s="433"/>
      <c r="E171" s="14">
        <f>SUM(E168:E169)</f>
        <v>0</v>
      </c>
      <c r="F171" s="64"/>
      <c r="G171" s="67" t="str">
        <f>IF(E171&gt;200, "Votre projet semble plutôt éligible au Fonds Chaleur régional","")</f>
        <v/>
      </c>
      <c r="H171" s="69"/>
      <c r="I171" s="69"/>
      <c r="J171" s="69"/>
      <c r="K171" s="69"/>
      <c r="L171" s="32"/>
    </row>
    <row r="172" spans="2:12" s="4" customFormat="1" ht="15" hidden="1" customHeight="1" x14ac:dyDescent="0.25">
      <c r="B172" s="432" t="s">
        <v>190</v>
      </c>
      <c r="C172" s="433"/>
      <c r="D172" s="433"/>
      <c r="E172" s="13"/>
      <c r="F172" s="65"/>
      <c r="G172" s="71" t="str">
        <f>IF(E172&gt;130, "Pertes supérieures à 130 kWh/m3 : L'ADEME conseille fortement de calorifuger la distribution ou de changer de système de production","")</f>
        <v/>
      </c>
      <c r="H172" s="68"/>
      <c r="I172" s="68"/>
      <c r="J172" s="68"/>
      <c r="K172" s="68"/>
      <c r="L172" s="32"/>
    </row>
    <row r="173" spans="2:12" s="4" customFormat="1" hidden="1" x14ac:dyDescent="0.25">
      <c r="B173" s="411" t="s">
        <v>194</v>
      </c>
      <c r="C173" s="412"/>
      <c r="D173" s="413"/>
      <c r="E173" s="136">
        <v>7</v>
      </c>
      <c r="F173" s="66"/>
      <c r="G173" s="67" t="str">
        <f>IF(E173&lt;7, "Comment gérez vous les exédents d'énergie hebdomadaires ? (à préciser ci-dessous)","")</f>
        <v/>
      </c>
      <c r="H173" s="68"/>
      <c r="I173" s="68"/>
      <c r="J173" s="68"/>
      <c r="K173" s="68"/>
      <c r="L173" s="32"/>
    </row>
    <row r="174" spans="2:12" s="4" customFormat="1" hidden="1" x14ac:dyDescent="0.25">
      <c r="B174" s="445" t="s">
        <v>56</v>
      </c>
      <c r="C174" s="445"/>
      <c r="D174" s="445"/>
      <c r="E174" s="302" t="s">
        <v>4</v>
      </c>
      <c r="F174" s="259"/>
      <c r="G174" s="67" t="str">
        <f>IF(E174="non", "Merci de détailler la variation dans la feuille Extraction SOLO ci-dessous","")</f>
        <v/>
      </c>
      <c r="H174" s="26"/>
      <c r="I174" s="26"/>
      <c r="J174" s="26"/>
      <c r="K174" s="26"/>
      <c r="L174" s="32"/>
    </row>
    <row r="175" spans="2:12" s="296" customFormat="1" hidden="1" x14ac:dyDescent="0.25">
      <c r="B175" s="446" t="s">
        <v>20</v>
      </c>
      <c r="C175" s="446"/>
      <c r="D175" s="446"/>
      <c r="E175" s="298" t="s">
        <v>233</v>
      </c>
      <c r="F175" s="298"/>
      <c r="G175" s="297" t="str">
        <f>IF(E175="ouvert","Préférer l'eau technique si structure de santé ou médico-social","")</f>
        <v/>
      </c>
    </row>
    <row r="176" spans="2:12" s="296" customFormat="1" hidden="1" x14ac:dyDescent="0.25">
      <c r="B176" s="446" t="s">
        <v>19</v>
      </c>
      <c r="C176" s="446"/>
      <c r="D176" s="446"/>
      <c r="E176" s="299" t="s">
        <v>50</v>
      </c>
      <c r="F176" s="298"/>
      <c r="G176" s="297" t="str">
        <f>IF(E176="oui","Qu'avez-vous prévu pour éviter la surchauffe? (préciser ci-dessous)","Un système autovidangeable est préconisé si le site le permet")</f>
        <v>Un système autovidangeable est préconisé si le site le permet</v>
      </c>
    </row>
    <row r="177" spans="2:58" s="296" customFormat="1" hidden="1" x14ac:dyDescent="0.25">
      <c r="B177" s="446" t="s">
        <v>255</v>
      </c>
      <c r="C177" s="446"/>
      <c r="D177" s="446"/>
      <c r="E177" s="298"/>
      <c r="F177" s="298"/>
      <c r="G177" s="297"/>
    </row>
    <row r="178" spans="2:58" s="4" customFormat="1" ht="16.5" hidden="1" thickBot="1" x14ac:dyDescent="0.3">
      <c r="B178" s="423" t="s">
        <v>276</v>
      </c>
      <c r="C178" s="424"/>
      <c r="D178" s="424"/>
      <c r="E178" s="424"/>
      <c r="F178" s="424"/>
      <c r="G178" s="424"/>
      <c r="H178" s="424"/>
      <c r="I178" s="424"/>
      <c r="J178" s="424"/>
      <c r="K178" s="425"/>
      <c r="L178" s="32"/>
    </row>
    <row r="179" spans="2:58" s="4" customFormat="1" ht="15.75" hidden="1" thickBot="1" x14ac:dyDescent="0.3">
      <c r="B179" s="186"/>
      <c r="C179" s="437" t="s">
        <v>277</v>
      </c>
      <c r="D179" s="438"/>
      <c r="E179" s="438"/>
      <c r="F179" s="438"/>
      <c r="G179" s="438"/>
      <c r="H179" s="438"/>
      <c r="I179" s="438"/>
      <c r="J179" s="438"/>
      <c r="K179" s="187"/>
    </row>
    <row r="180" spans="2:58" s="4" customFormat="1" ht="16.5" hidden="1" thickBot="1" x14ac:dyDescent="0.3">
      <c r="B180" s="423" t="s">
        <v>253</v>
      </c>
      <c r="C180" s="424"/>
      <c r="D180" s="424"/>
      <c r="E180" s="424"/>
      <c r="F180" s="424"/>
      <c r="G180" s="424"/>
      <c r="H180" s="424"/>
      <c r="I180" s="424"/>
      <c r="J180" s="424"/>
      <c r="K180" s="425"/>
    </row>
    <row r="181" spans="2:58" ht="13.5" hidden="1" customHeight="1" x14ac:dyDescent="0.25">
      <c r="B181" s="186"/>
      <c r="C181" s="426"/>
      <c r="D181" s="426"/>
      <c r="E181" s="426"/>
      <c r="F181" s="426"/>
      <c r="G181" s="426"/>
      <c r="H181" s="426"/>
      <c r="I181" s="426"/>
      <c r="J181" s="426"/>
      <c r="K181" s="187"/>
      <c r="L181" s="51"/>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row>
    <row r="182" spans="2:58" hidden="1" x14ac:dyDescent="0.25">
      <c r="B182" s="186"/>
      <c r="C182" s="126"/>
      <c r="D182" s="126"/>
      <c r="E182" s="126"/>
      <c r="F182" s="126"/>
      <c r="G182" s="126"/>
      <c r="H182" s="126"/>
      <c r="I182" s="126"/>
      <c r="J182" s="126"/>
      <c r="K182" s="187"/>
      <c r="L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row>
    <row r="183" spans="2:58" s="4" customFormat="1" ht="15.75" thickBot="1" x14ac:dyDescent="0.3">
      <c r="B183" s="303" t="s">
        <v>274</v>
      </c>
      <c r="C183" s="188"/>
      <c r="D183" s="188"/>
      <c r="E183" s="188"/>
      <c r="F183" s="188"/>
      <c r="G183" s="188"/>
      <c r="H183" s="188"/>
      <c r="I183" s="188"/>
      <c r="J183" s="188"/>
      <c r="K183" s="189"/>
    </row>
    <row r="184" spans="2:58" s="4" customFormat="1" ht="15" customHeight="1" x14ac:dyDescent="0.25"/>
    <row r="185" spans="2:58" s="4" customFormat="1" ht="15" customHeight="1" thickBot="1" x14ac:dyDescent="0.3">
      <c r="B185" s="29"/>
    </row>
    <row r="186" spans="2:58" ht="19.5" thickBot="1" x14ac:dyDescent="0.35">
      <c r="B186" s="472" t="s">
        <v>242</v>
      </c>
      <c r="C186" s="473"/>
      <c r="D186" s="473"/>
      <c r="E186" s="473"/>
      <c r="F186" s="473"/>
      <c r="G186" s="473"/>
      <c r="H186" s="473"/>
      <c r="I186" s="473"/>
      <c r="J186" s="473"/>
      <c r="K186" s="474"/>
      <c r="L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row>
    <row r="187" spans="2:58" ht="16.5" thickTop="1" thickBot="1" x14ac:dyDescent="0.3">
      <c r="B187" s="465" t="s">
        <v>217</v>
      </c>
      <c r="C187" s="466"/>
      <c r="D187" s="128"/>
      <c r="E187" s="128"/>
      <c r="F187" s="128"/>
      <c r="G187" s="129"/>
      <c r="H187" s="129"/>
      <c r="I187" s="129"/>
      <c r="J187" s="129"/>
      <c r="K187" s="190"/>
      <c r="L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row>
    <row r="188" spans="2:58" ht="17.25" thickTop="1" thickBot="1" x14ac:dyDescent="0.3">
      <c r="B188" s="467" t="s">
        <v>216</v>
      </c>
      <c r="C188" s="468"/>
      <c r="D188" s="468"/>
      <c r="E188" s="468"/>
      <c r="F188" s="468"/>
      <c r="G188" s="468"/>
      <c r="H188" s="468"/>
      <c r="I188" s="468"/>
      <c r="J188" s="468"/>
      <c r="K188" s="469"/>
      <c r="L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row>
    <row r="189" spans="2:58" x14ac:dyDescent="0.25">
      <c r="B189" s="181"/>
      <c r="C189" s="54"/>
      <c r="D189" s="55"/>
      <c r="E189" s="112" t="s">
        <v>47</v>
      </c>
      <c r="F189" s="112" t="s">
        <v>5</v>
      </c>
      <c r="G189" s="459" t="s">
        <v>179</v>
      </c>
      <c r="H189" s="460"/>
      <c r="I189" s="460"/>
      <c r="J189" s="460"/>
      <c r="K189" s="461"/>
      <c r="L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row>
    <row r="190" spans="2:58" x14ac:dyDescent="0.25">
      <c r="B190" s="411" t="s">
        <v>191</v>
      </c>
      <c r="C190" s="412"/>
      <c r="D190" s="413"/>
      <c r="E190" s="73"/>
      <c r="F190" s="134" t="s">
        <v>260</v>
      </c>
      <c r="G190" s="251"/>
      <c r="H190" s="251" t="str">
        <f>IF(F190 &lt;&gt; "mesuré sur l'été", IF(F190 &lt;&gt; "mesuré", "Attention l'ADEME demande une campagne de mesure pour un process existant",""),"")</f>
        <v>Attention l'ADEME demande une campagne de mesure pour un process existant</v>
      </c>
      <c r="I190" s="76"/>
      <c r="J190" s="76"/>
      <c r="K190" s="191"/>
      <c r="L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row>
    <row r="191" spans="2:58" ht="15" customHeight="1" x14ac:dyDescent="0.25">
      <c r="B191" s="411" t="s">
        <v>192</v>
      </c>
      <c r="C191" s="412"/>
      <c r="D191" s="413"/>
      <c r="E191" s="73"/>
      <c r="F191" s="134" t="s">
        <v>260</v>
      </c>
      <c r="G191" s="154"/>
      <c r="H191" s="251" t="str">
        <f>IF(F191 &lt;&gt; "mesuré sur l'été", IF(F191 &lt;&gt; "mesuré", "Attention l'ADEME demande une campagne de mesure pour un process existant",""),"")</f>
        <v>Attention l'ADEME demande une campagne de mesure pour un process existant</v>
      </c>
      <c r="I191" s="26"/>
      <c r="J191" s="26"/>
      <c r="K191" s="185"/>
      <c r="L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row>
    <row r="192" spans="2:58" ht="15" customHeight="1" x14ac:dyDescent="0.25">
      <c r="B192" s="411" t="s">
        <v>61</v>
      </c>
      <c r="C192" s="412"/>
      <c r="D192" s="413"/>
      <c r="E192" s="132">
        <v>7</v>
      </c>
      <c r="F192" s="74"/>
      <c r="G192" s="300" t="str">
        <f>IFERROR(IF(E192&lt;7, "Comment gérez vous les excédents d'énergie hebdomadaires ? (à préciser ci-dessous)",""),"")</f>
        <v/>
      </c>
      <c r="H192" s="67"/>
      <c r="I192" s="67"/>
      <c r="J192" s="67"/>
      <c r="K192" s="192"/>
      <c r="L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row>
    <row r="193" spans="2:58" x14ac:dyDescent="0.25">
      <c r="B193" s="445" t="s">
        <v>19</v>
      </c>
      <c r="C193" s="445"/>
      <c r="D193" s="445"/>
      <c r="E193" s="255" t="s">
        <v>50</v>
      </c>
      <c r="F193" s="260"/>
      <c r="G193" s="67" t="str">
        <f>IF(E193="oui", "Comment gérez vous les excédents d'énergie estivaux ? (à préciser ci-dessous)","")</f>
        <v/>
      </c>
      <c r="H193" s="26"/>
      <c r="I193" s="26"/>
      <c r="J193" s="26"/>
      <c r="K193" s="306"/>
      <c r="L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row>
    <row r="194" spans="2:58" x14ac:dyDescent="0.25">
      <c r="B194" s="445" t="s">
        <v>56</v>
      </c>
      <c r="C194" s="445"/>
      <c r="D194" s="445"/>
      <c r="E194" s="255" t="s">
        <v>4</v>
      </c>
      <c r="F194" s="259"/>
      <c r="G194" s="67" t="str">
        <f>IF(E194="non", "Merci de détailler la variation dans la feuille Extraction SOLO ci-dessous","")</f>
        <v/>
      </c>
      <c r="H194" s="26"/>
      <c r="I194" s="26"/>
      <c r="J194" s="26"/>
      <c r="K194" s="306"/>
      <c r="L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row>
    <row r="195" spans="2:58" x14ac:dyDescent="0.25">
      <c r="B195" s="432" t="s">
        <v>20</v>
      </c>
      <c r="C195" s="433"/>
      <c r="D195" s="433"/>
      <c r="E195" s="133" t="s">
        <v>21</v>
      </c>
      <c r="F195" s="74"/>
      <c r="G195" s="155"/>
      <c r="H195" s="75"/>
      <c r="I195" s="75"/>
      <c r="J195" s="75"/>
      <c r="K195" s="184"/>
      <c r="L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row>
    <row r="196" spans="2:58" x14ac:dyDescent="0.25">
      <c r="B196" s="432" t="s">
        <v>22</v>
      </c>
      <c r="C196" s="433"/>
      <c r="D196" s="433"/>
      <c r="E196" s="133" t="s">
        <v>23</v>
      </c>
      <c r="F196" s="74"/>
      <c r="G196" s="155"/>
      <c r="H196" s="75"/>
      <c r="I196" s="75"/>
      <c r="J196" s="75"/>
      <c r="K196" s="184"/>
      <c r="L196" s="29"/>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row>
    <row r="197" spans="2:58" x14ac:dyDescent="0.25">
      <c r="B197" s="432" t="s">
        <v>193</v>
      </c>
      <c r="C197" s="433"/>
      <c r="D197" s="433"/>
      <c r="E197" s="73"/>
      <c r="F197" s="74"/>
      <c r="G197" s="155"/>
      <c r="H197" s="75"/>
      <c r="I197" s="75"/>
      <c r="J197" s="75"/>
      <c r="K197" s="184"/>
      <c r="L197" s="29"/>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row>
    <row r="198" spans="2:58" ht="15" customHeight="1" thickBot="1" x14ac:dyDescent="0.3">
      <c r="B198" s="434" t="s">
        <v>275</v>
      </c>
      <c r="C198" s="435"/>
      <c r="D198" s="435"/>
      <c r="E198" s="435"/>
      <c r="F198" s="435"/>
      <c r="G198" s="435"/>
      <c r="H198" s="435"/>
      <c r="I198" s="435"/>
      <c r="J198" s="435"/>
      <c r="K198" s="436"/>
      <c r="L198" s="50"/>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row>
    <row r="199" spans="2:58" ht="81.75" customHeight="1" thickBot="1" x14ac:dyDescent="0.3">
      <c r="B199" s="437" t="s">
        <v>277</v>
      </c>
      <c r="C199" s="438"/>
      <c r="D199" s="438"/>
      <c r="E199" s="438"/>
      <c r="F199" s="438"/>
      <c r="G199" s="438"/>
      <c r="H199" s="438"/>
      <c r="I199" s="438"/>
      <c r="J199" s="438"/>
      <c r="K199" s="439"/>
      <c r="L199" s="50"/>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row>
    <row r="200" spans="2:58" ht="15" customHeight="1" thickBot="1" x14ac:dyDescent="0.3">
      <c r="B200" s="434" t="s">
        <v>178</v>
      </c>
      <c r="C200" s="435"/>
      <c r="D200" s="435"/>
      <c r="E200" s="435"/>
      <c r="F200" s="435"/>
      <c r="G200" s="435"/>
      <c r="H200" s="435"/>
      <c r="I200" s="435"/>
      <c r="J200" s="435"/>
      <c r="K200" s="436"/>
      <c r="L200" s="50"/>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row>
    <row r="201" spans="2:58" ht="81.75" customHeight="1" thickBot="1" x14ac:dyDescent="0.3">
      <c r="B201" s="437" t="s">
        <v>147</v>
      </c>
      <c r="C201" s="438"/>
      <c r="D201" s="438"/>
      <c r="E201" s="438"/>
      <c r="F201" s="438"/>
      <c r="G201" s="438"/>
      <c r="H201" s="438"/>
      <c r="I201" s="438"/>
      <c r="J201" s="438"/>
      <c r="K201" s="439"/>
      <c r="L201" s="50"/>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row>
    <row r="202" spans="2:58" ht="15" customHeight="1" thickBot="1" x14ac:dyDescent="0.3">
      <c r="B202" s="440" t="s">
        <v>195</v>
      </c>
      <c r="C202" s="441"/>
      <c r="D202" s="441"/>
      <c r="E202" s="441"/>
      <c r="F202" s="441"/>
      <c r="G202" s="441"/>
      <c r="H202" s="441"/>
      <c r="I202" s="441"/>
      <c r="J202" s="441"/>
      <c r="K202" s="442"/>
      <c r="L202" s="50"/>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row>
    <row r="203" spans="2:58" s="4" customFormat="1" x14ac:dyDescent="0.25">
      <c r="B203" s="462"/>
      <c r="C203" s="463"/>
      <c r="D203" s="464"/>
      <c r="E203" s="112" t="s">
        <v>47</v>
      </c>
      <c r="F203" s="112" t="s">
        <v>5</v>
      </c>
      <c r="G203" s="427" t="s">
        <v>179</v>
      </c>
      <c r="H203" s="428"/>
      <c r="I203" s="428"/>
      <c r="J203" s="428"/>
      <c r="K203" s="429"/>
    </row>
    <row r="204" spans="2:58" s="4" customFormat="1" x14ac:dyDescent="0.25">
      <c r="B204" s="430" t="s">
        <v>191</v>
      </c>
      <c r="C204" s="431"/>
      <c r="D204" s="431"/>
      <c r="E204" s="161"/>
      <c r="F204" s="263" t="s">
        <v>260</v>
      </c>
      <c r="G204" s="75"/>
      <c r="H204" s="251" t="str">
        <f>IF(E204 &lt;&gt; "mesuré sur l'été", IF(E204 &lt;&gt; "mesuré", "Attention l'ADEME demande une campagne de mesure pour un process existant",""),"")</f>
        <v>Attention l'ADEME demande une campagne de mesure pour un process existant</v>
      </c>
      <c r="I204" s="75"/>
      <c r="J204" s="75" t="str">
        <f>IF(E204&gt;E190, "Les besoins sont plus importants qu'avant la démarche d'économie d'énergie","")</f>
        <v/>
      </c>
      <c r="K204" s="26"/>
      <c r="L204" s="30"/>
    </row>
    <row r="205" spans="2:58" s="4" customFormat="1" ht="15.75" thickBot="1" x14ac:dyDescent="0.3">
      <c r="B205" s="432" t="s">
        <v>192</v>
      </c>
      <c r="C205" s="433"/>
      <c r="D205" s="433"/>
      <c r="E205" s="74"/>
      <c r="F205" s="262" t="s">
        <v>260</v>
      </c>
      <c r="G205" s="75"/>
      <c r="H205" s="251" t="str">
        <f>IF(E205 &lt;&gt; "mesuré sur l'été", IF(E205 &lt;&gt; "mesuré", "Attention l'ADEME demande une campagne de mesure pour un process existant",""),"")</f>
        <v>Attention l'ADEME demande une campagne de mesure pour un process existant</v>
      </c>
      <c r="I205" s="75"/>
      <c r="J205" s="75" t="str">
        <f>IF(E205&gt;E191, "Les besoins sont plus importants qu'avant la démarche d'économie d'énergie","")</f>
        <v/>
      </c>
      <c r="K205" s="26"/>
      <c r="L205" s="30"/>
    </row>
    <row r="206" spans="2:58" ht="15.75" hidden="1" thickBot="1" x14ac:dyDescent="0.3">
      <c r="B206" s="416" t="s">
        <v>234</v>
      </c>
      <c r="C206" s="417"/>
      <c r="D206" s="418"/>
      <c r="E206" s="256"/>
      <c r="F206" s="254"/>
      <c r="G206" s="261"/>
      <c r="H206" s="26"/>
      <c r="I206" s="26"/>
      <c r="J206" s="26"/>
      <c r="K206" s="26"/>
      <c r="L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row>
    <row r="207" spans="2:58" s="4" customFormat="1" ht="16.5" thickBot="1" x14ac:dyDescent="0.3">
      <c r="B207" s="419" t="s">
        <v>201</v>
      </c>
      <c r="C207" s="420"/>
      <c r="D207" s="420"/>
      <c r="E207" s="420"/>
      <c r="F207" s="420"/>
      <c r="G207" s="421"/>
      <c r="H207" s="421"/>
      <c r="I207" s="421"/>
      <c r="J207" s="421"/>
      <c r="K207" s="422"/>
      <c r="L207" s="30"/>
    </row>
    <row r="208" spans="2:58" s="4" customFormat="1" x14ac:dyDescent="0.25">
      <c r="B208" s="186"/>
      <c r="C208" s="52"/>
      <c r="D208" s="52"/>
      <c r="E208" s="52"/>
      <c r="F208" s="52"/>
      <c r="G208" s="52"/>
      <c r="H208" s="52"/>
      <c r="I208" s="52"/>
      <c r="J208" s="52"/>
      <c r="K208" s="193"/>
      <c r="L208" s="30"/>
    </row>
    <row r="209" spans="2:58" s="4" customFormat="1" x14ac:dyDescent="0.25">
      <c r="B209" s="186"/>
      <c r="C209" s="53"/>
      <c r="D209" s="53"/>
      <c r="E209" s="53"/>
      <c r="F209" s="53"/>
      <c r="G209" s="53"/>
      <c r="H209" s="53"/>
      <c r="I209" s="53"/>
      <c r="J209" s="53"/>
      <c r="K209" s="193"/>
      <c r="L209" s="30"/>
    </row>
    <row r="210" spans="2:58" s="4" customFormat="1" x14ac:dyDescent="0.25">
      <c r="B210" s="186"/>
      <c r="C210" s="53"/>
      <c r="D210" s="53"/>
      <c r="E210" s="53"/>
      <c r="F210" s="53"/>
      <c r="G210" s="53"/>
      <c r="H210" s="53"/>
      <c r="I210" s="53"/>
      <c r="J210" s="53"/>
      <c r="K210" s="193"/>
      <c r="L210" s="30"/>
    </row>
    <row r="211" spans="2:58" s="4" customFormat="1" x14ac:dyDescent="0.25">
      <c r="B211" s="186"/>
      <c r="C211" s="53"/>
      <c r="D211" s="53"/>
      <c r="E211" s="53"/>
      <c r="F211" s="53"/>
      <c r="G211" s="53"/>
      <c r="H211" s="53"/>
      <c r="I211" s="53"/>
      <c r="J211" s="53"/>
      <c r="K211" s="193"/>
      <c r="L211" s="30"/>
    </row>
    <row r="212" spans="2:58" s="4" customFormat="1" ht="11.25" customHeight="1" x14ac:dyDescent="0.25">
      <c r="B212" s="186"/>
      <c r="C212" s="125"/>
      <c r="D212" s="125"/>
      <c r="E212" s="125"/>
      <c r="F212" s="125"/>
      <c r="G212" s="125"/>
      <c r="H212" s="125"/>
      <c r="I212" s="125"/>
      <c r="J212" s="125"/>
      <c r="K212" s="193"/>
      <c r="L212" s="30"/>
    </row>
    <row r="213" spans="2:58" s="4" customFormat="1" ht="16.5" thickBot="1" x14ac:dyDescent="0.3">
      <c r="B213" s="423" t="s">
        <v>253</v>
      </c>
      <c r="C213" s="424"/>
      <c r="D213" s="424"/>
      <c r="E213" s="424"/>
      <c r="F213" s="424"/>
      <c r="G213" s="424"/>
      <c r="H213" s="424"/>
      <c r="I213" s="424"/>
      <c r="J213" s="424"/>
      <c r="K213" s="425"/>
      <c r="L213" s="32"/>
    </row>
    <row r="214" spans="2:58" s="4" customFormat="1" ht="130.5" customHeight="1" x14ac:dyDescent="0.25">
      <c r="B214" s="186"/>
      <c r="C214" s="533" t="s">
        <v>309</v>
      </c>
      <c r="D214" s="533"/>
      <c r="E214" s="533"/>
      <c r="F214" s="533"/>
      <c r="G214" s="533"/>
      <c r="H214" s="533"/>
      <c r="I214" s="533"/>
      <c r="J214" s="533"/>
      <c r="K214" s="187"/>
      <c r="L214" s="32"/>
    </row>
    <row r="215" spans="2:58" x14ac:dyDescent="0.25">
      <c r="B215" s="186"/>
      <c r="C215" s="126"/>
      <c r="D215" s="126"/>
      <c r="E215" s="126"/>
      <c r="F215" s="126"/>
      <c r="G215" s="126"/>
      <c r="H215" s="126"/>
      <c r="I215" s="126"/>
      <c r="J215" s="126"/>
      <c r="K215" s="187"/>
      <c r="L215" s="51"/>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row>
    <row r="216" spans="2:58" ht="16.5" hidden="1" thickTop="1" thickBot="1" x14ac:dyDescent="0.3">
      <c r="B216" s="465" t="s">
        <v>219</v>
      </c>
      <c r="C216" s="466"/>
      <c r="D216" s="128"/>
      <c r="E216" s="128"/>
      <c r="F216" s="128"/>
      <c r="G216" s="129"/>
      <c r="H216" s="129"/>
      <c r="I216" s="129"/>
      <c r="J216" s="129"/>
      <c r="K216" s="190"/>
      <c r="L216" s="30"/>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row>
    <row r="217" spans="2:58" ht="17.25" hidden="1" thickTop="1" thickBot="1" x14ac:dyDescent="0.3">
      <c r="B217" s="467" t="s">
        <v>216</v>
      </c>
      <c r="C217" s="468"/>
      <c r="D217" s="468"/>
      <c r="E217" s="468"/>
      <c r="F217" s="468"/>
      <c r="G217" s="468"/>
      <c r="H217" s="468"/>
      <c r="I217" s="468"/>
      <c r="J217" s="468"/>
      <c r="K217" s="469"/>
      <c r="L217" s="30"/>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row>
    <row r="218" spans="2:58" hidden="1" x14ac:dyDescent="0.25">
      <c r="B218" s="181"/>
      <c r="C218" s="54"/>
      <c r="D218" s="55"/>
      <c r="E218" s="112" t="s">
        <v>47</v>
      </c>
      <c r="F218" s="112" t="s">
        <v>5</v>
      </c>
      <c r="G218" s="459" t="s">
        <v>179</v>
      </c>
      <c r="H218" s="460"/>
      <c r="I218" s="460"/>
      <c r="J218" s="460"/>
      <c r="K218" s="461"/>
      <c r="L218" s="30"/>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row>
    <row r="219" spans="2:58" hidden="1" x14ac:dyDescent="0.25">
      <c r="B219" s="411" t="s">
        <v>191</v>
      </c>
      <c r="C219" s="412"/>
      <c r="D219" s="413"/>
      <c r="E219" s="73"/>
      <c r="F219" s="134" t="s">
        <v>260</v>
      </c>
      <c r="G219" s="251"/>
      <c r="H219" s="251" t="str">
        <f>IF(F219 &lt;&gt; "mesuré sur l'été", IF(F219 &lt;&gt; "mesuré", "Attention l'ADEME demande une campagne de mesure pour un process existant",""),"")</f>
        <v>Attention l'ADEME demande une campagne de mesure pour un process existant</v>
      </c>
      <c r="I219" s="76"/>
      <c r="J219" s="76"/>
      <c r="K219" s="191"/>
      <c r="L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row>
    <row r="220" spans="2:58" ht="15" hidden="1" customHeight="1" x14ac:dyDescent="0.25">
      <c r="B220" s="411" t="s">
        <v>192</v>
      </c>
      <c r="C220" s="412"/>
      <c r="D220" s="413"/>
      <c r="E220" s="73"/>
      <c r="F220" s="134" t="s">
        <v>260</v>
      </c>
      <c r="G220" s="154"/>
      <c r="H220" s="251" t="str">
        <f>IF(F220 &lt;&gt; "mesuré sur l'été", IF(F220 &lt;&gt; "mesuré", "Attention l'ADEME demande une campagne de mesure pour un process existant",""),"")</f>
        <v>Attention l'ADEME demande une campagne de mesure pour un process existant</v>
      </c>
      <c r="I220" s="26"/>
      <c r="J220" s="26"/>
      <c r="K220" s="185"/>
      <c r="L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row>
    <row r="221" spans="2:58" ht="15" hidden="1" customHeight="1" x14ac:dyDescent="0.25">
      <c r="B221" s="411" t="s">
        <v>61</v>
      </c>
      <c r="C221" s="412"/>
      <c r="D221" s="413"/>
      <c r="E221" s="132">
        <v>7</v>
      </c>
      <c r="F221" s="74"/>
      <c r="G221" s="300" t="str">
        <f>IFERROR(IF(E221&lt;7, "Comment gérez vous les excédents d'énergie hebdomadaires ? (à préciser ci-dessous)",""),"")</f>
        <v/>
      </c>
      <c r="H221" s="67"/>
      <c r="I221" s="67"/>
      <c r="J221" s="67"/>
      <c r="K221" s="192"/>
      <c r="L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row>
    <row r="222" spans="2:58" hidden="1" x14ac:dyDescent="0.25">
      <c r="B222" s="445" t="s">
        <v>19</v>
      </c>
      <c r="C222" s="445"/>
      <c r="D222" s="445"/>
      <c r="E222" s="255" t="s">
        <v>50</v>
      </c>
      <c r="F222" s="260"/>
      <c r="G222" s="67" t="str">
        <f>IF(E222="oui", "Comment gérez vous les excédents d'énergie estivaux ? (à préciser ci-dessous)","")</f>
        <v/>
      </c>
      <c r="H222" s="26"/>
      <c r="I222" s="26"/>
      <c r="J222" s="26"/>
      <c r="K222" s="306"/>
      <c r="L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row>
    <row r="223" spans="2:58" hidden="1" x14ac:dyDescent="0.25">
      <c r="B223" s="445" t="s">
        <v>56</v>
      </c>
      <c r="C223" s="445"/>
      <c r="D223" s="445"/>
      <c r="E223" s="255" t="s">
        <v>4</v>
      </c>
      <c r="F223" s="259"/>
      <c r="G223" s="67" t="str">
        <f>IF(E223="non", "Merci de détailler la variation dans la feuille Extraction SOLO ci-dessous","")</f>
        <v/>
      </c>
      <c r="H223" s="26"/>
      <c r="I223" s="26"/>
      <c r="J223" s="26"/>
      <c r="K223" s="306"/>
      <c r="L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row>
    <row r="224" spans="2:58" hidden="1" x14ac:dyDescent="0.25">
      <c r="B224" s="432" t="s">
        <v>20</v>
      </c>
      <c r="C224" s="433"/>
      <c r="D224" s="433"/>
      <c r="E224" s="133" t="s">
        <v>21</v>
      </c>
      <c r="F224" s="74"/>
      <c r="G224" s="155"/>
      <c r="H224" s="75"/>
      <c r="I224" s="75"/>
      <c r="J224" s="75"/>
      <c r="K224" s="184"/>
      <c r="L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row>
    <row r="225" spans="2:58" hidden="1" x14ac:dyDescent="0.25">
      <c r="B225" s="432" t="s">
        <v>22</v>
      </c>
      <c r="C225" s="433"/>
      <c r="D225" s="433"/>
      <c r="E225" s="133" t="s">
        <v>23</v>
      </c>
      <c r="F225" s="74"/>
      <c r="G225" s="155"/>
      <c r="H225" s="75"/>
      <c r="I225" s="75"/>
      <c r="J225" s="75"/>
      <c r="K225" s="184"/>
      <c r="L225" s="29"/>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row>
    <row r="226" spans="2:58" hidden="1" x14ac:dyDescent="0.25">
      <c r="B226" s="432" t="s">
        <v>193</v>
      </c>
      <c r="C226" s="433"/>
      <c r="D226" s="433"/>
      <c r="E226" s="73"/>
      <c r="F226" s="74"/>
      <c r="G226" s="155"/>
      <c r="H226" s="75"/>
      <c r="I226" s="75"/>
      <c r="J226" s="75"/>
      <c r="K226" s="184"/>
      <c r="L226" s="29"/>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row>
    <row r="227" spans="2:58" ht="15" hidden="1" customHeight="1" thickBot="1" x14ac:dyDescent="0.3">
      <c r="B227" s="434" t="s">
        <v>275</v>
      </c>
      <c r="C227" s="435"/>
      <c r="D227" s="435"/>
      <c r="E227" s="435"/>
      <c r="F227" s="435"/>
      <c r="G227" s="435"/>
      <c r="H227" s="435"/>
      <c r="I227" s="435"/>
      <c r="J227" s="435"/>
      <c r="K227" s="436"/>
      <c r="L227" s="50"/>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row>
    <row r="228" spans="2:58" ht="15.75" hidden="1" thickBot="1" x14ac:dyDescent="0.3">
      <c r="B228" s="437" t="s">
        <v>277</v>
      </c>
      <c r="C228" s="438"/>
      <c r="D228" s="438"/>
      <c r="E228" s="438"/>
      <c r="F228" s="438"/>
      <c r="G228" s="438"/>
      <c r="H228" s="438"/>
      <c r="I228" s="438"/>
      <c r="J228" s="438"/>
      <c r="K228" s="439"/>
      <c r="L228" s="50"/>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row>
    <row r="229" spans="2:58" ht="15" hidden="1" customHeight="1" thickBot="1" x14ac:dyDescent="0.3">
      <c r="B229" s="434" t="s">
        <v>178</v>
      </c>
      <c r="C229" s="435"/>
      <c r="D229" s="435"/>
      <c r="E229" s="435"/>
      <c r="F229" s="435"/>
      <c r="G229" s="435"/>
      <c r="H229" s="435"/>
      <c r="I229" s="435"/>
      <c r="J229" s="435"/>
      <c r="K229" s="436"/>
      <c r="L229" s="50"/>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row>
    <row r="230" spans="2:58" ht="15.75" hidden="1" thickBot="1" x14ac:dyDescent="0.3">
      <c r="B230" s="437" t="s">
        <v>147</v>
      </c>
      <c r="C230" s="438"/>
      <c r="D230" s="438"/>
      <c r="E230" s="438"/>
      <c r="F230" s="438"/>
      <c r="G230" s="438"/>
      <c r="H230" s="438"/>
      <c r="I230" s="438"/>
      <c r="J230" s="438"/>
      <c r="K230" s="439"/>
      <c r="L230" s="50"/>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row>
    <row r="231" spans="2:58" ht="15" hidden="1" customHeight="1" thickBot="1" x14ac:dyDescent="0.3">
      <c r="B231" s="440" t="s">
        <v>195</v>
      </c>
      <c r="C231" s="441"/>
      <c r="D231" s="441"/>
      <c r="E231" s="441"/>
      <c r="F231" s="441"/>
      <c r="G231" s="441"/>
      <c r="H231" s="441"/>
      <c r="I231" s="441"/>
      <c r="J231" s="441"/>
      <c r="K231" s="442"/>
      <c r="L231" s="50"/>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row>
    <row r="232" spans="2:58" s="4" customFormat="1" hidden="1" x14ac:dyDescent="0.25">
      <c r="B232" s="462"/>
      <c r="C232" s="463"/>
      <c r="D232" s="464"/>
      <c r="E232" s="112" t="s">
        <v>47</v>
      </c>
      <c r="F232" s="112" t="s">
        <v>5</v>
      </c>
      <c r="G232" s="427" t="s">
        <v>179</v>
      </c>
      <c r="H232" s="428"/>
      <c r="I232" s="428"/>
      <c r="J232" s="428"/>
      <c r="K232" s="429"/>
    </row>
    <row r="233" spans="2:58" s="4" customFormat="1" hidden="1" x14ac:dyDescent="0.25">
      <c r="B233" s="432" t="s">
        <v>192</v>
      </c>
      <c r="C233" s="433"/>
      <c r="D233" s="433"/>
      <c r="E233" s="74"/>
      <c r="F233" s="262" t="s">
        <v>260</v>
      </c>
      <c r="G233" s="75" t="str">
        <f>IF(E233&gt;E220, "Les besoins sont plus importants qu'avant la démarche d'économie d'énergie","")</f>
        <v/>
      </c>
      <c r="H233" s="75"/>
      <c r="I233" s="75"/>
      <c r="J233" s="75"/>
      <c r="K233" s="26"/>
      <c r="L233" s="30"/>
    </row>
    <row r="234" spans="2:58" s="4" customFormat="1" ht="15.75" hidden="1" thickBot="1" x14ac:dyDescent="0.3">
      <c r="B234" s="430" t="s">
        <v>191</v>
      </c>
      <c r="C234" s="431"/>
      <c r="D234" s="431"/>
      <c r="E234" s="161"/>
      <c r="F234" s="263" t="s">
        <v>260</v>
      </c>
      <c r="G234" s="75" t="str">
        <f>IF(E234&gt;E219, "Les besoins sont plus importants qu'avant la démarche d'économie d'énergie","")</f>
        <v/>
      </c>
      <c r="H234" s="75"/>
      <c r="I234" s="75"/>
      <c r="J234" s="75"/>
      <c r="K234" s="26"/>
      <c r="L234" s="30"/>
    </row>
    <row r="235" spans="2:58" ht="15.75" hidden="1" thickBot="1" x14ac:dyDescent="0.3">
      <c r="B235" s="416" t="s">
        <v>234</v>
      </c>
      <c r="C235" s="417"/>
      <c r="D235" s="418"/>
      <c r="E235" s="256"/>
      <c r="F235" s="254"/>
      <c r="G235" s="261"/>
      <c r="H235" s="26"/>
      <c r="I235" s="26"/>
      <c r="J235" s="26"/>
      <c r="K235" s="26"/>
      <c r="L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row>
    <row r="236" spans="2:58" s="4" customFormat="1" ht="16.5" hidden="1" thickBot="1" x14ac:dyDescent="0.3">
      <c r="B236" s="419" t="s">
        <v>201</v>
      </c>
      <c r="C236" s="420"/>
      <c r="D236" s="420"/>
      <c r="E236" s="420"/>
      <c r="F236" s="420"/>
      <c r="G236" s="421"/>
      <c r="H236" s="421"/>
      <c r="I236" s="421"/>
      <c r="J236" s="421"/>
      <c r="K236" s="422"/>
      <c r="L236" s="30"/>
    </row>
    <row r="237" spans="2:58" s="4" customFormat="1" hidden="1" x14ac:dyDescent="0.25">
      <c r="B237" s="186"/>
      <c r="C237" s="52"/>
      <c r="D237" s="52"/>
      <c r="E237" s="52"/>
      <c r="F237" s="52"/>
      <c r="G237" s="52"/>
      <c r="H237" s="52"/>
      <c r="I237" s="52"/>
      <c r="J237" s="52"/>
      <c r="K237" s="193"/>
      <c r="L237" s="30"/>
    </row>
    <row r="238" spans="2:58" s="4" customFormat="1" hidden="1" x14ac:dyDescent="0.25">
      <c r="B238" s="186"/>
      <c r="C238" s="53"/>
      <c r="D238" s="53"/>
      <c r="E238" s="53"/>
      <c r="F238" s="53"/>
      <c r="G238" s="53"/>
      <c r="H238" s="53"/>
      <c r="I238" s="53"/>
      <c r="J238" s="53"/>
      <c r="K238" s="193"/>
      <c r="L238" s="30"/>
    </row>
    <row r="239" spans="2:58" s="4" customFormat="1" hidden="1" x14ac:dyDescent="0.25">
      <c r="B239" s="186"/>
      <c r="C239" s="53"/>
      <c r="D239" s="53"/>
      <c r="E239" s="53"/>
      <c r="F239" s="53"/>
      <c r="G239" s="53"/>
      <c r="H239" s="53"/>
      <c r="I239" s="53"/>
      <c r="J239" s="53"/>
      <c r="K239" s="193"/>
      <c r="L239" s="30"/>
    </row>
    <row r="240" spans="2:58" s="4" customFormat="1" hidden="1" x14ac:dyDescent="0.25">
      <c r="B240" s="186"/>
      <c r="C240" s="53"/>
      <c r="D240" s="53"/>
      <c r="E240" s="53"/>
      <c r="F240" s="53"/>
      <c r="G240" s="53"/>
      <c r="H240" s="53"/>
      <c r="I240" s="53"/>
      <c r="J240" s="53"/>
      <c r="K240" s="193"/>
      <c r="L240" s="30"/>
    </row>
    <row r="241" spans="2:58" s="4" customFormat="1" hidden="1" x14ac:dyDescent="0.25">
      <c r="B241" s="186"/>
      <c r="C241" s="125"/>
      <c r="D241" s="125"/>
      <c r="E241" s="125"/>
      <c r="F241" s="125"/>
      <c r="G241" s="125"/>
      <c r="H241" s="125"/>
      <c r="I241" s="125"/>
      <c r="J241" s="125"/>
      <c r="K241" s="193"/>
      <c r="L241" s="30"/>
    </row>
    <row r="242" spans="2:58" s="4" customFormat="1" ht="16.5" hidden="1" thickBot="1" x14ac:dyDescent="0.3">
      <c r="B242" s="423" t="s">
        <v>253</v>
      </c>
      <c r="C242" s="424"/>
      <c r="D242" s="424"/>
      <c r="E242" s="424"/>
      <c r="F242" s="424"/>
      <c r="G242" s="424"/>
      <c r="H242" s="424"/>
      <c r="I242" s="424"/>
      <c r="J242" s="424"/>
      <c r="K242" s="425"/>
      <c r="L242" s="32"/>
    </row>
    <row r="243" spans="2:58" s="4" customFormat="1" hidden="1" x14ac:dyDescent="0.25">
      <c r="B243" s="186"/>
      <c r="C243" s="426"/>
      <c r="D243" s="426"/>
      <c r="E243" s="426"/>
      <c r="F243" s="426"/>
      <c r="G243" s="426"/>
      <c r="H243" s="426"/>
      <c r="I243" s="426"/>
      <c r="J243" s="426"/>
      <c r="K243" s="187"/>
      <c r="L243" s="32"/>
    </row>
    <row r="244" spans="2:58" ht="15.75" hidden="1" thickBot="1" x14ac:dyDescent="0.3">
      <c r="B244" s="186"/>
      <c r="C244" s="126"/>
      <c r="D244" s="126"/>
      <c r="E244" s="126"/>
      <c r="F244" s="126"/>
      <c r="G244" s="126"/>
      <c r="H244" s="126"/>
      <c r="I244" s="126"/>
      <c r="J244" s="126"/>
      <c r="K244" s="187"/>
      <c r="L244" s="51"/>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row>
    <row r="245" spans="2:58" ht="16.5" hidden="1" thickTop="1" thickBot="1" x14ac:dyDescent="0.3">
      <c r="B245" s="500" t="s">
        <v>220</v>
      </c>
      <c r="C245" s="501"/>
      <c r="D245" s="128"/>
      <c r="E245" s="128"/>
      <c r="F245" s="128"/>
      <c r="G245" s="129"/>
      <c r="H245" s="129"/>
      <c r="I245" s="129"/>
      <c r="J245" s="129"/>
      <c r="K245" s="190"/>
      <c r="L245" s="30"/>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row>
    <row r="246" spans="2:58" ht="17.25" hidden="1" thickTop="1" thickBot="1" x14ac:dyDescent="0.3">
      <c r="B246" s="467" t="s">
        <v>216</v>
      </c>
      <c r="C246" s="468"/>
      <c r="D246" s="468"/>
      <c r="E246" s="468"/>
      <c r="F246" s="468"/>
      <c r="G246" s="468"/>
      <c r="H246" s="468"/>
      <c r="I246" s="468"/>
      <c r="J246" s="468"/>
      <c r="K246" s="469"/>
      <c r="L246" s="30"/>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row>
    <row r="247" spans="2:58" hidden="1" x14ac:dyDescent="0.25">
      <c r="B247" s="181"/>
      <c r="C247" s="54"/>
      <c r="D247" s="55"/>
      <c r="E247" s="112" t="s">
        <v>47</v>
      </c>
      <c r="F247" s="112" t="s">
        <v>5</v>
      </c>
      <c r="G247" s="459" t="s">
        <v>179</v>
      </c>
      <c r="H247" s="460"/>
      <c r="I247" s="460"/>
      <c r="J247" s="460"/>
      <c r="K247" s="461"/>
      <c r="L247" s="30"/>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row>
    <row r="248" spans="2:58" hidden="1" x14ac:dyDescent="0.25">
      <c r="B248" s="411" t="s">
        <v>191</v>
      </c>
      <c r="C248" s="412"/>
      <c r="D248" s="413"/>
      <c r="E248" s="73"/>
      <c r="F248" s="134" t="s">
        <v>260</v>
      </c>
      <c r="G248" s="251"/>
      <c r="H248" s="251" t="str">
        <f>IF(F248 &lt;&gt; "mesuré sur l'été", IF(F248 &lt;&gt; "mesuré", "Attention l'ADEME demande une campagne de mesure pour un process existant",""),"")</f>
        <v>Attention l'ADEME demande une campagne de mesure pour un process existant</v>
      </c>
      <c r="I248" s="76"/>
      <c r="J248" s="76"/>
      <c r="K248" s="191"/>
      <c r="L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row>
    <row r="249" spans="2:58" ht="15" hidden="1" customHeight="1" x14ac:dyDescent="0.25">
      <c r="B249" s="411" t="s">
        <v>192</v>
      </c>
      <c r="C249" s="412"/>
      <c r="D249" s="413"/>
      <c r="E249" s="73"/>
      <c r="F249" s="134" t="s">
        <v>260</v>
      </c>
      <c r="G249" s="154"/>
      <c r="H249" s="251" t="str">
        <f>IF(F249 &lt;&gt; "mesuré sur l'été", IF(F249 &lt;&gt; "mesuré", "Attention l'ADEME demande une campagne de mesure pour un process existant",""),"")</f>
        <v>Attention l'ADEME demande une campagne de mesure pour un process existant</v>
      </c>
      <c r="I249" s="26"/>
      <c r="J249" s="26"/>
      <c r="K249" s="185"/>
      <c r="L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row>
    <row r="250" spans="2:58" ht="15" hidden="1" customHeight="1" x14ac:dyDescent="0.25">
      <c r="B250" s="411" t="s">
        <v>61</v>
      </c>
      <c r="C250" s="412"/>
      <c r="D250" s="413"/>
      <c r="E250" s="132">
        <v>7</v>
      </c>
      <c r="F250" s="74"/>
      <c r="G250" s="300" t="str">
        <f>IFERROR(IF(E250&lt;7, "Comment gérez vous les excédents d'énergie hebdomadaires ? (à préciser ci-dessous)",""),"")</f>
        <v/>
      </c>
      <c r="H250" s="67"/>
      <c r="I250" s="67"/>
      <c r="J250" s="67"/>
      <c r="K250" s="192"/>
      <c r="L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row>
    <row r="251" spans="2:58" hidden="1" x14ac:dyDescent="0.25">
      <c r="B251" s="445" t="s">
        <v>19</v>
      </c>
      <c r="C251" s="445"/>
      <c r="D251" s="445"/>
      <c r="E251" s="255" t="s">
        <v>50</v>
      </c>
      <c r="F251" s="260"/>
      <c r="G251" s="67" t="str">
        <f>IF(E251="oui", "Comment gérez vous les excédents d'énergie estivaux ? (à préciser ci-dessous)","")</f>
        <v/>
      </c>
      <c r="H251" s="26"/>
      <c r="I251" s="26"/>
      <c r="J251" s="26"/>
      <c r="K251" s="306"/>
      <c r="L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row>
    <row r="252" spans="2:58" hidden="1" x14ac:dyDescent="0.25">
      <c r="B252" s="445" t="s">
        <v>56</v>
      </c>
      <c r="C252" s="445"/>
      <c r="D252" s="445"/>
      <c r="E252" s="255" t="s">
        <v>4</v>
      </c>
      <c r="F252" s="259"/>
      <c r="G252" s="67" t="str">
        <f>IF(E252="non", "Merci de détailler la variation dans la feuille Extraction SOLO ci-dessous","")</f>
        <v/>
      </c>
      <c r="H252" s="26"/>
      <c r="I252" s="26"/>
      <c r="J252" s="26"/>
      <c r="K252" s="306"/>
      <c r="L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row>
    <row r="253" spans="2:58" hidden="1" x14ac:dyDescent="0.25">
      <c r="B253" s="432" t="s">
        <v>20</v>
      </c>
      <c r="C253" s="433"/>
      <c r="D253" s="433"/>
      <c r="E253" s="133" t="s">
        <v>21</v>
      </c>
      <c r="F253" s="74"/>
      <c r="G253" s="155"/>
      <c r="H253" s="75"/>
      <c r="I253" s="75"/>
      <c r="J253" s="75"/>
      <c r="K253" s="184"/>
      <c r="L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row>
    <row r="254" spans="2:58" hidden="1" x14ac:dyDescent="0.25">
      <c r="B254" s="432" t="s">
        <v>22</v>
      </c>
      <c r="C254" s="433"/>
      <c r="D254" s="433"/>
      <c r="E254" s="133" t="s">
        <v>23</v>
      </c>
      <c r="F254" s="74"/>
      <c r="G254" s="155"/>
      <c r="H254" s="75"/>
      <c r="I254" s="75"/>
      <c r="J254" s="75"/>
      <c r="K254" s="184"/>
      <c r="L254" s="29"/>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row>
    <row r="255" spans="2:58" hidden="1" x14ac:dyDescent="0.25">
      <c r="B255" s="432" t="s">
        <v>193</v>
      </c>
      <c r="C255" s="433"/>
      <c r="D255" s="433"/>
      <c r="E255" s="73"/>
      <c r="F255" s="74"/>
      <c r="G255" s="155"/>
      <c r="H255" s="75"/>
      <c r="I255" s="75"/>
      <c r="J255" s="75"/>
      <c r="K255" s="184"/>
      <c r="L255" s="29"/>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row>
    <row r="256" spans="2:58" ht="15" hidden="1" customHeight="1" thickBot="1" x14ac:dyDescent="0.3">
      <c r="B256" s="434" t="s">
        <v>275</v>
      </c>
      <c r="C256" s="435"/>
      <c r="D256" s="435"/>
      <c r="E256" s="435"/>
      <c r="F256" s="435"/>
      <c r="G256" s="435"/>
      <c r="H256" s="435"/>
      <c r="I256" s="435"/>
      <c r="J256" s="435"/>
      <c r="K256" s="436"/>
      <c r="L256" s="50"/>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row>
    <row r="257" spans="2:58" ht="15.75" hidden="1" thickBot="1" x14ac:dyDescent="0.3">
      <c r="B257" s="437" t="s">
        <v>277</v>
      </c>
      <c r="C257" s="438"/>
      <c r="D257" s="438"/>
      <c r="E257" s="438"/>
      <c r="F257" s="438"/>
      <c r="G257" s="438"/>
      <c r="H257" s="438"/>
      <c r="I257" s="438"/>
      <c r="J257" s="438"/>
      <c r="K257" s="439"/>
      <c r="L257" s="50"/>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row>
    <row r="258" spans="2:58" ht="15" hidden="1" customHeight="1" thickBot="1" x14ac:dyDescent="0.3">
      <c r="B258" s="434" t="s">
        <v>178</v>
      </c>
      <c r="C258" s="435"/>
      <c r="D258" s="435"/>
      <c r="E258" s="435"/>
      <c r="F258" s="435"/>
      <c r="G258" s="435"/>
      <c r="H258" s="435"/>
      <c r="I258" s="435"/>
      <c r="J258" s="435"/>
      <c r="K258" s="436"/>
      <c r="L258" s="50"/>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row>
    <row r="259" spans="2:58" ht="15.75" hidden="1" thickBot="1" x14ac:dyDescent="0.3">
      <c r="B259" s="437" t="s">
        <v>147</v>
      </c>
      <c r="C259" s="438"/>
      <c r="D259" s="438"/>
      <c r="E259" s="438"/>
      <c r="F259" s="438"/>
      <c r="G259" s="438"/>
      <c r="H259" s="438"/>
      <c r="I259" s="438"/>
      <c r="J259" s="438"/>
      <c r="K259" s="439"/>
      <c r="L259" s="50"/>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row>
    <row r="260" spans="2:58" ht="15" hidden="1" customHeight="1" thickBot="1" x14ac:dyDescent="0.3">
      <c r="B260" s="440" t="s">
        <v>195</v>
      </c>
      <c r="C260" s="441"/>
      <c r="D260" s="441"/>
      <c r="E260" s="441"/>
      <c r="F260" s="441"/>
      <c r="G260" s="441"/>
      <c r="H260" s="441"/>
      <c r="I260" s="441"/>
      <c r="J260" s="441"/>
      <c r="K260" s="442"/>
      <c r="L260" s="50"/>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row>
    <row r="261" spans="2:58" s="4" customFormat="1" hidden="1" x14ac:dyDescent="0.25">
      <c r="B261" s="462"/>
      <c r="C261" s="463"/>
      <c r="D261" s="464"/>
      <c r="E261" s="112" t="s">
        <v>47</v>
      </c>
      <c r="F261" s="112" t="s">
        <v>5</v>
      </c>
      <c r="G261" s="427" t="s">
        <v>179</v>
      </c>
      <c r="H261" s="428"/>
      <c r="I261" s="428"/>
      <c r="J261" s="428"/>
      <c r="K261" s="429"/>
    </row>
    <row r="262" spans="2:58" s="4" customFormat="1" hidden="1" x14ac:dyDescent="0.25">
      <c r="B262" s="432" t="s">
        <v>192</v>
      </c>
      <c r="C262" s="433"/>
      <c r="D262" s="433"/>
      <c r="E262" s="74"/>
      <c r="F262" s="262" t="s">
        <v>260</v>
      </c>
      <c r="G262" s="75" t="str">
        <f>IF(E262&gt;E249, "Les besoins sont plus importants qu'avant la démarche d'économie d'énergie","")</f>
        <v/>
      </c>
      <c r="H262" s="75"/>
      <c r="I262" s="75"/>
      <c r="J262" s="75"/>
      <c r="K262" s="26"/>
      <c r="L262" s="30"/>
    </row>
    <row r="263" spans="2:58" s="4" customFormat="1" ht="15.75" hidden="1" thickBot="1" x14ac:dyDescent="0.3">
      <c r="B263" s="430" t="s">
        <v>191</v>
      </c>
      <c r="C263" s="431"/>
      <c r="D263" s="431"/>
      <c r="E263" s="161"/>
      <c r="F263" s="263" t="s">
        <v>260</v>
      </c>
      <c r="G263" s="75" t="str">
        <f>IF(E263&gt;E248, "Les besoins sont plus importants qu'avant la démarche d'économie d'énergie","")</f>
        <v/>
      </c>
      <c r="H263" s="75"/>
      <c r="I263" s="75"/>
      <c r="J263" s="75"/>
      <c r="K263" s="26"/>
      <c r="L263" s="30"/>
    </row>
    <row r="264" spans="2:58" ht="15.75" hidden="1" thickBot="1" x14ac:dyDescent="0.3">
      <c r="B264" s="416" t="s">
        <v>234</v>
      </c>
      <c r="C264" s="417"/>
      <c r="D264" s="418"/>
      <c r="E264" s="256"/>
      <c r="F264" s="254"/>
      <c r="G264" s="261"/>
      <c r="H264" s="26"/>
      <c r="I264" s="26"/>
      <c r="J264" s="26"/>
      <c r="K264" s="26"/>
      <c r="L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row>
    <row r="265" spans="2:58" s="4" customFormat="1" ht="16.5" hidden="1" thickBot="1" x14ac:dyDescent="0.3">
      <c r="B265" s="419" t="s">
        <v>201</v>
      </c>
      <c r="C265" s="420"/>
      <c r="D265" s="420"/>
      <c r="E265" s="420"/>
      <c r="F265" s="420"/>
      <c r="G265" s="421"/>
      <c r="H265" s="421"/>
      <c r="I265" s="421"/>
      <c r="J265" s="421"/>
      <c r="K265" s="422"/>
      <c r="L265" s="30"/>
    </row>
    <row r="266" spans="2:58" s="4" customFormat="1" hidden="1" x14ac:dyDescent="0.25">
      <c r="B266" s="186"/>
      <c r="C266" s="52"/>
      <c r="D266" s="52"/>
      <c r="E266" s="52"/>
      <c r="F266" s="52"/>
      <c r="G266" s="52"/>
      <c r="H266" s="52"/>
      <c r="I266" s="52"/>
      <c r="J266" s="52"/>
      <c r="K266" s="193"/>
      <c r="L266" s="30"/>
    </row>
    <row r="267" spans="2:58" s="4" customFormat="1" hidden="1" x14ac:dyDescent="0.25">
      <c r="B267" s="186"/>
      <c r="C267" s="53"/>
      <c r="D267" s="53"/>
      <c r="E267" s="53"/>
      <c r="F267" s="53"/>
      <c r="G267" s="53"/>
      <c r="H267" s="53"/>
      <c r="I267" s="53"/>
      <c r="J267" s="53"/>
      <c r="K267" s="193"/>
      <c r="L267" s="30"/>
    </row>
    <row r="268" spans="2:58" s="4" customFormat="1" hidden="1" x14ac:dyDescent="0.25">
      <c r="B268" s="186"/>
      <c r="C268" s="53"/>
      <c r="D268" s="53"/>
      <c r="E268" s="53"/>
      <c r="F268" s="53"/>
      <c r="G268" s="53"/>
      <c r="H268" s="53"/>
      <c r="I268" s="53"/>
      <c r="J268" s="53"/>
      <c r="K268" s="193"/>
      <c r="L268" s="30"/>
    </row>
    <row r="269" spans="2:58" s="4" customFormat="1" hidden="1" x14ac:dyDescent="0.25">
      <c r="B269" s="186"/>
      <c r="C269" s="53"/>
      <c r="D269" s="53"/>
      <c r="E269" s="53"/>
      <c r="F269" s="53"/>
      <c r="G269" s="53"/>
      <c r="H269" s="53"/>
      <c r="I269" s="53"/>
      <c r="J269" s="53"/>
      <c r="K269" s="193"/>
      <c r="L269" s="30"/>
    </row>
    <row r="270" spans="2:58" s="4" customFormat="1" ht="11.25" hidden="1" customHeight="1" x14ac:dyDescent="0.25">
      <c r="B270" s="186"/>
      <c r="C270" s="125"/>
      <c r="D270" s="125"/>
      <c r="E270" s="125"/>
      <c r="F270" s="125"/>
      <c r="G270" s="125"/>
      <c r="H270" s="125"/>
      <c r="I270" s="125"/>
      <c r="J270" s="125"/>
      <c r="K270" s="193"/>
      <c r="L270" s="30"/>
    </row>
    <row r="271" spans="2:58" s="4" customFormat="1" ht="16.5" hidden="1" thickBot="1" x14ac:dyDescent="0.3">
      <c r="B271" s="423" t="s">
        <v>253</v>
      </c>
      <c r="C271" s="424"/>
      <c r="D271" s="424"/>
      <c r="E271" s="424"/>
      <c r="F271" s="424"/>
      <c r="G271" s="424"/>
      <c r="H271" s="424"/>
      <c r="I271" s="424"/>
      <c r="J271" s="424"/>
      <c r="K271" s="425"/>
      <c r="L271" s="32"/>
    </row>
    <row r="272" spans="2:58" s="4" customFormat="1" hidden="1" x14ac:dyDescent="0.25">
      <c r="B272" s="186"/>
      <c r="C272" s="426"/>
      <c r="D272" s="426"/>
      <c r="E272" s="426"/>
      <c r="F272" s="426"/>
      <c r="G272" s="426"/>
      <c r="H272" s="426"/>
      <c r="I272" s="426"/>
      <c r="J272" s="426"/>
      <c r="K272" s="187"/>
      <c r="L272" s="32"/>
    </row>
    <row r="273" spans="2:58" hidden="1" x14ac:dyDescent="0.25">
      <c r="B273" s="186"/>
      <c r="C273" s="126"/>
      <c r="D273" s="126"/>
      <c r="E273" s="126"/>
      <c r="F273" s="126"/>
      <c r="G273" s="126"/>
      <c r="H273" s="126"/>
      <c r="I273" s="126"/>
      <c r="J273" s="126"/>
      <c r="K273" s="187"/>
      <c r="L273" s="51"/>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row>
    <row r="274" spans="2:58" s="4" customFormat="1" ht="15.75" thickBot="1" x14ac:dyDescent="0.3">
      <c r="B274" s="301" t="s">
        <v>273</v>
      </c>
      <c r="C274" s="194"/>
      <c r="D274" s="194"/>
      <c r="E274" s="194"/>
      <c r="F274" s="194"/>
      <c r="G274" s="194"/>
      <c r="H274" s="194"/>
      <c r="I274" s="194"/>
      <c r="J274" s="194"/>
      <c r="K274" s="195"/>
      <c r="L274" s="30"/>
    </row>
    <row r="275" spans="2:58" s="4" customFormat="1" x14ac:dyDescent="0.25">
      <c r="B275" s="123"/>
      <c r="C275" s="30"/>
      <c r="D275" s="30"/>
      <c r="E275" s="30"/>
      <c r="F275" s="30"/>
      <c r="G275" s="30"/>
      <c r="H275" s="30"/>
      <c r="I275" s="30"/>
      <c r="J275" s="30"/>
      <c r="K275" s="30"/>
      <c r="L275" s="30"/>
    </row>
    <row r="276" spans="2:58" s="4" customFormat="1" ht="15.75" thickBot="1" x14ac:dyDescent="0.3">
      <c r="B276" s="123"/>
      <c r="C276" s="30"/>
      <c r="D276" s="30"/>
      <c r="E276" s="30"/>
      <c r="F276" s="30"/>
      <c r="G276" s="30"/>
      <c r="H276" s="30"/>
      <c r="I276" s="30"/>
      <c r="J276" s="30"/>
      <c r="K276" s="30"/>
      <c r="L276" s="30"/>
    </row>
    <row r="277" spans="2:58" s="4" customFormat="1" ht="19.5" thickBot="1" x14ac:dyDescent="0.35">
      <c r="B277" s="472" t="s">
        <v>321</v>
      </c>
      <c r="C277" s="473"/>
      <c r="D277" s="473"/>
      <c r="E277" s="473"/>
      <c r="F277" s="473"/>
      <c r="G277" s="473"/>
      <c r="H277" s="473"/>
      <c r="I277" s="473"/>
      <c r="J277" s="473"/>
      <c r="K277" s="474"/>
      <c r="L277" s="30"/>
    </row>
    <row r="278" spans="2:58" s="4" customFormat="1" ht="16.5" thickBot="1" x14ac:dyDescent="0.3">
      <c r="B278" s="434" t="s">
        <v>215</v>
      </c>
      <c r="C278" s="435"/>
      <c r="D278" s="435"/>
      <c r="E278" s="435"/>
      <c r="F278" s="435"/>
      <c r="G278" s="435"/>
      <c r="H278" s="435"/>
      <c r="I278" s="435"/>
      <c r="J278" s="435"/>
      <c r="K278" s="436"/>
      <c r="L278" s="30"/>
    </row>
    <row r="279" spans="2:58" s="4" customFormat="1" x14ac:dyDescent="0.25">
      <c r="B279" s="181"/>
      <c r="C279" s="54"/>
      <c r="D279" s="54"/>
      <c r="E279" s="117" t="s">
        <v>47</v>
      </c>
      <c r="F279" s="118" t="s">
        <v>179</v>
      </c>
      <c r="G279" s="118"/>
      <c r="H279" s="54"/>
      <c r="I279" s="54"/>
      <c r="J279" s="54"/>
      <c r="K279" s="55"/>
      <c r="L279" s="30"/>
    </row>
    <row r="280" spans="2:58" s="4" customFormat="1" x14ac:dyDescent="0.25">
      <c r="B280" s="450" t="s">
        <v>209</v>
      </c>
      <c r="C280" s="451"/>
      <c r="D280" s="452"/>
      <c r="E280" s="111">
        <f>SUM(E56,E82,E108,E134,E160,E190,E248,E219)</f>
        <v>75</v>
      </c>
      <c r="F280" s="70"/>
      <c r="G280" s="68"/>
      <c r="H280" s="68"/>
      <c r="I280" s="68"/>
      <c r="J280" s="68"/>
      <c r="K280" s="182"/>
      <c r="L280" s="30"/>
    </row>
    <row r="281" spans="2:58" s="4" customFormat="1" x14ac:dyDescent="0.25">
      <c r="B281" s="453" t="s">
        <v>210</v>
      </c>
      <c r="C281" s="454"/>
      <c r="D281" s="455"/>
      <c r="E281" s="111">
        <f>SUM(E57,E83,E109,E135,E161)</f>
        <v>100</v>
      </c>
      <c r="F281" s="70"/>
      <c r="G281" s="68"/>
      <c r="H281" s="68"/>
      <c r="I281" s="68"/>
      <c r="J281" s="68"/>
      <c r="K281" s="182"/>
      <c r="L281" s="30"/>
    </row>
    <row r="282" spans="2:58" s="4" customFormat="1" ht="15.75" thickBot="1" x14ac:dyDescent="0.3">
      <c r="B282" s="456" t="s">
        <v>84</v>
      </c>
      <c r="C282" s="457"/>
      <c r="D282" s="458"/>
      <c r="E282" s="110">
        <f>(E280+E281)</f>
        <v>175</v>
      </c>
      <c r="F282" s="108"/>
      <c r="G282" s="109"/>
      <c r="H282" s="109"/>
      <c r="I282" s="109"/>
      <c r="J282" s="109"/>
      <c r="K282" s="196"/>
      <c r="L282" s="30"/>
    </row>
    <row r="283" spans="2:58" s="4" customFormat="1" ht="16.5" thickBot="1" x14ac:dyDescent="0.3">
      <c r="B283" s="434" t="s">
        <v>174</v>
      </c>
      <c r="C283" s="435"/>
      <c r="D283" s="435"/>
      <c r="E283" s="435"/>
      <c r="F283" s="435"/>
      <c r="G283" s="435"/>
      <c r="H283" s="435"/>
      <c r="I283" s="435"/>
      <c r="J283" s="435"/>
      <c r="K283" s="436"/>
      <c r="L283" s="30"/>
    </row>
    <row r="284" spans="2:58" s="4" customFormat="1" ht="15.75" thickBot="1" x14ac:dyDescent="0.3">
      <c r="B284" s="181"/>
      <c r="C284" s="54"/>
      <c r="D284" s="55"/>
      <c r="E284" s="119" t="s">
        <v>47</v>
      </c>
      <c r="F284" s="116" t="s">
        <v>179</v>
      </c>
      <c r="G284" s="54"/>
      <c r="H284" s="54"/>
      <c r="I284" s="54"/>
      <c r="J284" s="54"/>
      <c r="K284" s="55"/>
      <c r="L284" s="30"/>
    </row>
    <row r="285" spans="2:58" s="4" customFormat="1" x14ac:dyDescent="0.25">
      <c r="B285" s="492" t="s">
        <v>209</v>
      </c>
      <c r="C285" s="493"/>
      <c r="D285" s="494"/>
      <c r="E285" s="144">
        <f>SUM(E64,E90,E116,E142,E168,E204,E263,E234)</f>
        <v>50</v>
      </c>
      <c r="F285" s="105" t="str">
        <f>IF(E286&gt;1.5*E285,"Trop de pertes liées au bouclage par rapport aux besoins ECS","")</f>
        <v/>
      </c>
      <c r="G285" s="106"/>
      <c r="H285" s="106"/>
      <c r="I285" s="106"/>
      <c r="J285" s="106"/>
      <c r="K285" s="197"/>
      <c r="L285" s="30"/>
    </row>
    <row r="286" spans="2:58" s="4" customFormat="1" x14ac:dyDescent="0.25">
      <c r="B286" s="453" t="s">
        <v>210</v>
      </c>
      <c r="C286" s="454"/>
      <c r="D286" s="495"/>
      <c r="E286" s="144">
        <f>SUM(E65,E91,E117,E143,E169)</f>
        <v>35</v>
      </c>
      <c r="F286" s="107" t="str">
        <f>IF(E286&gt;130, "Penser au Calorifugeage renforcé","")</f>
        <v/>
      </c>
      <c r="G286" s="68"/>
      <c r="H286" s="68"/>
      <c r="I286" s="68"/>
      <c r="J286" s="68"/>
      <c r="K286" s="182"/>
      <c r="L286" s="30"/>
    </row>
    <row r="287" spans="2:58" s="4" customFormat="1" ht="15.75" thickBot="1" x14ac:dyDescent="0.3">
      <c r="B287" s="456" t="s">
        <v>84</v>
      </c>
      <c r="C287" s="457"/>
      <c r="D287" s="496"/>
      <c r="E287" s="198">
        <f>SUM(E285:E286)</f>
        <v>85</v>
      </c>
      <c r="F287" s="199" t="str">
        <f>IF(E287&gt;200, "Votre projet correspond plutôt à l'AAP AURA solaire thermique","")</f>
        <v/>
      </c>
      <c r="G287" s="200"/>
      <c r="H287" s="200"/>
      <c r="I287" s="200"/>
      <c r="J287" s="200"/>
      <c r="K287" s="201"/>
      <c r="L287" s="30"/>
    </row>
    <row r="288" spans="2:58" s="4" customFormat="1" ht="15" customHeight="1" x14ac:dyDescent="0.25">
      <c r="B288" s="123"/>
      <c r="C288" s="30"/>
      <c r="D288" s="30"/>
      <c r="E288" s="30"/>
      <c r="F288" s="30"/>
      <c r="G288" s="30"/>
      <c r="H288" s="30"/>
      <c r="I288" s="30"/>
      <c r="J288" s="30"/>
      <c r="K288" s="30"/>
      <c r="L288" s="30"/>
    </row>
    <row r="289" spans="2:46" s="4" customFormat="1" ht="15" customHeight="1" x14ac:dyDescent="0.25">
      <c r="B289" s="123"/>
      <c r="C289" s="30"/>
      <c r="D289" s="30"/>
      <c r="E289" s="30"/>
      <c r="F289" s="30"/>
      <c r="G289" s="30"/>
      <c r="H289" s="30"/>
      <c r="I289" s="30"/>
      <c r="J289" s="30"/>
      <c r="K289" s="30"/>
      <c r="L289" s="30"/>
    </row>
    <row r="290" spans="2:46" s="4" customFormat="1" ht="15" customHeight="1" x14ac:dyDescent="0.25">
      <c r="B290" s="123"/>
      <c r="C290" s="30"/>
      <c r="D290" s="30"/>
      <c r="E290" s="30"/>
      <c r="F290" s="30"/>
      <c r="G290" s="30"/>
      <c r="H290" s="30"/>
      <c r="I290" s="30"/>
      <c r="J290" s="30"/>
      <c r="K290" s="30" t="s">
        <v>211</v>
      </c>
      <c r="L290" s="30"/>
    </row>
    <row r="291" spans="2:46" s="4" customFormat="1" ht="15" customHeight="1" x14ac:dyDescent="0.25">
      <c r="B291" s="123"/>
      <c r="C291" s="30"/>
      <c r="D291" s="30"/>
      <c r="E291" s="30"/>
      <c r="F291" s="30"/>
      <c r="G291" s="30"/>
      <c r="H291" s="30"/>
      <c r="I291" s="30"/>
      <c r="J291" s="30"/>
      <c r="K291" s="30"/>
      <c r="L291" s="30"/>
    </row>
    <row r="292" spans="2:46" s="4" customFormat="1" ht="15" customHeight="1" x14ac:dyDescent="0.25">
      <c r="B292" s="30"/>
      <c r="C292" s="30"/>
      <c r="D292" s="30"/>
      <c r="E292" s="30"/>
      <c r="F292" s="30"/>
      <c r="G292" s="30"/>
      <c r="H292" s="30"/>
      <c r="I292" s="30"/>
      <c r="J292" s="30"/>
      <c r="K292" s="30"/>
      <c r="L292" s="30"/>
    </row>
    <row r="293" spans="2:46" s="4" customFormat="1" ht="15" customHeight="1" thickBot="1" x14ac:dyDescent="0.3">
      <c r="B293" s="30"/>
      <c r="C293" s="30"/>
      <c r="D293" s="30"/>
      <c r="E293" s="30"/>
      <c r="F293" s="30"/>
      <c r="G293" s="30"/>
      <c r="H293" s="30"/>
      <c r="I293" s="30"/>
      <c r="J293" s="30"/>
      <c r="K293" s="30"/>
      <c r="L293" s="30"/>
    </row>
    <row r="294" spans="2:46" s="4" customFormat="1" ht="19.5" thickBot="1" x14ac:dyDescent="0.35">
      <c r="B294" s="472" t="s">
        <v>239</v>
      </c>
      <c r="C294" s="473"/>
      <c r="D294" s="473"/>
      <c r="E294" s="473"/>
      <c r="F294" s="473"/>
      <c r="G294" s="473"/>
      <c r="H294" s="473"/>
      <c r="I294" s="473"/>
      <c r="J294" s="473"/>
      <c r="K294" s="474"/>
      <c r="L294" s="30"/>
    </row>
    <row r="295" spans="2:46" s="4" customFormat="1" ht="16.5" thickTop="1" thickBot="1" x14ac:dyDescent="0.3">
      <c r="B295" s="465" t="s">
        <v>218</v>
      </c>
      <c r="C295" s="466"/>
      <c r="D295" s="124"/>
      <c r="E295" s="124"/>
      <c r="F295" s="124"/>
      <c r="G295" s="124"/>
      <c r="H295" s="124"/>
      <c r="I295" s="124"/>
      <c r="J295" s="124"/>
      <c r="K295" s="202"/>
      <c r="L295" s="30"/>
    </row>
    <row r="296" spans="2:46" s="4" customFormat="1" ht="17.25" thickTop="1" thickBot="1" x14ac:dyDescent="0.3">
      <c r="B296" s="467" t="s">
        <v>24</v>
      </c>
      <c r="C296" s="468"/>
      <c r="D296" s="468"/>
      <c r="E296" s="468"/>
      <c r="F296" s="468"/>
      <c r="G296" s="468"/>
      <c r="H296" s="468"/>
      <c r="I296" s="468"/>
      <c r="J296" s="468"/>
      <c r="K296" s="469"/>
      <c r="L296" s="30"/>
    </row>
    <row r="297" spans="2:46" s="4" customFormat="1" ht="15.75" customHeight="1" x14ac:dyDescent="0.25">
      <c r="B297" s="475" t="s">
        <v>103</v>
      </c>
      <c r="C297" s="477"/>
      <c r="D297" s="477"/>
      <c r="E297" s="477"/>
      <c r="F297" s="476"/>
      <c r="G297" s="475" t="s">
        <v>5</v>
      </c>
      <c r="H297" s="476"/>
      <c r="I297" s="427" t="s">
        <v>48</v>
      </c>
      <c r="J297" s="428"/>
      <c r="K297" s="429"/>
    </row>
    <row r="298" spans="2:46" s="4" customFormat="1" x14ac:dyDescent="0.25">
      <c r="B298" s="411" t="s">
        <v>85</v>
      </c>
      <c r="C298" s="412"/>
      <c r="D298" s="412"/>
      <c r="E298" s="413"/>
      <c r="F298" s="139" t="s">
        <v>25</v>
      </c>
      <c r="G298" s="487"/>
      <c r="H298" s="488"/>
      <c r="I298" s="78"/>
      <c r="J298" s="78"/>
      <c r="K298" s="203"/>
    </row>
    <row r="299" spans="2:46" s="4" customFormat="1" x14ac:dyDescent="0.25">
      <c r="B299" s="411" t="s">
        <v>196</v>
      </c>
      <c r="C299" s="412"/>
      <c r="D299" s="412"/>
      <c r="E299" s="413"/>
      <c r="F299" s="77">
        <v>100</v>
      </c>
      <c r="G299" s="487"/>
      <c r="H299" s="488"/>
      <c r="I299" s="78" t="str">
        <f>IF(F299&gt;500,"Projet éligible au Fonds Chaleur régional",(IF(F299&gt;1,"OK : éligible CCR","Critère à définir")))</f>
        <v>OK : éligible CCR</v>
      </c>
      <c r="J299" s="78"/>
      <c r="K299" s="203"/>
    </row>
    <row r="300" spans="2:46" x14ac:dyDescent="0.25">
      <c r="B300" s="411" t="s">
        <v>26</v>
      </c>
      <c r="C300" s="412"/>
      <c r="D300" s="412"/>
      <c r="E300" s="413"/>
      <c r="F300" s="140" t="s">
        <v>27</v>
      </c>
      <c r="G300" s="487"/>
      <c r="H300" s="488"/>
      <c r="I300" s="78"/>
      <c r="J300" s="78"/>
      <c r="K300" s="203"/>
      <c r="L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spans="2:46" x14ac:dyDescent="0.25">
      <c r="B301" s="334"/>
      <c r="C301" s="335"/>
      <c r="D301" s="335"/>
      <c r="E301" s="336" t="s">
        <v>304</v>
      </c>
      <c r="F301" s="140" t="s">
        <v>4</v>
      </c>
      <c r="G301" s="337"/>
      <c r="H301" s="338"/>
      <c r="I301" s="78" t="str">
        <f>IF(F301="non","Non éligible ! Le projet doit avoir recour à des panneaux certifiés",(IF(F301="oui","OK : panneaux certifiés","Critère à remplir")))</f>
        <v>OK : panneaux certifiés</v>
      </c>
      <c r="J301" s="78"/>
      <c r="K301" s="203"/>
      <c r="L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spans="2:46" ht="15" customHeight="1" x14ac:dyDescent="0.25">
      <c r="B302" s="411" t="s">
        <v>257</v>
      </c>
      <c r="C302" s="412"/>
      <c r="D302" s="412"/>
      <c r="E302" s="413"/>
      <c r="F302" s="140" t="s">
        <v>322</v>
      </c>
      <c r="G302" s="487"/>
      <c r="H302" s="488"/>
      <c r="I302" s="78" t="str">
        <f>IF(OR(F302="nord",F302="nord ouest", F302="nord est"),"Attention, peu exposé","")</f>
        <v/>
      </c>
      <c r="J302" s="78"/>
      <c r="K302" s="203"/>
      <c r="L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spans="2:46" x14ac:dyDescent="0.25">
      <c r="B303" s="411" t="s">
        <v>258</v>
      </c>
      <c r="C303" s="412"/>
      <c r="D303" s="412"/>
      <c r="E303" s="413"/>
      <c r="F303" s="77">
        <v>45</v>
      </c>
      <c r="G303" s="487"/>
      <c r="H303" s="488"/>
      <c r="I303" s="78"/>
      <c r="J303" s="78"/>
      <c r="K303" s="203"/>
      <c r="L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spans="2:46" x14ac:dyDescent="0.25">
      <c r="B304" s="411" t="s">
        <v>28</v>
      </c>
      <c r="C304" s="412"/>
      <c r="D304" s="412"/>
      <c r="E304" s="413"/>
      <c r="F304" s="140" t="s">
        <v>50</v>
      </c>
      <c r="G304" s="487"/>
      <c r="H304" s="488"/>
      <c r="I304" s="78" t="str">
        <f>IF(F304="oui","Attention, pente minimale de 1 à 2% des capteurs au ballon requise","")</f>
        <v/>
      </c>
      <c r="J304" s="78"/>
      <c r="K304" s="203"/>
      <c r="L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spans="2:46" x14ac:dyDescent="0.25">
      <c r="B305" s="334"/>
      <c r="C305" s="335"/>
      <c r="D305" s="335"/>
      <c r="E305" s="336" t="s">
        <v>310</v>
      </c>
      <c r="F305" s="77">
        <v>4800</v>
      </c>
      <c r="G305" s="337"/>
      <c r="H305" s="338"/>
      <c r="I305" s="78" t="str">
        <f>IF(F305/F306&gt;1.1, "Ballon sousdimensionné par rapport aux besoins journaliers !",IF(F305/F306&lt;0.9,"Ballon sursdimensionné par rapport aux besoins journaliers !","OK : Volume ballon en rapport aux besoins"))</f>
        <v>OK : Volume ballon en rapport aux besoins</v>
      </c>
      <c r="J305" s="78"/>
      <c r="K305" s="203"/>
      <c r="L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spans="2:46" x14ac:dyDescent="0.25">
      <c r="B306" s="411" t="s">
        <v>197</v>
      </c>
      <c r="C306" s="412"/>
      <c r="D306" s="412"/>
      <c r="E306" s="413"/>
      <c r="F306" s="77">
        <v>5000</v>
      </c>
      <c r="G306" s="487"/>
      <c r="H306" s="488"/>
      <c r="I306" s="78" t="str">
        <f>IF(F306/F299&gt;55, "Ballon sursdimensionné ou surface capteur trop petite !",IF(F306/F299&lt;45,"Ballon sousdimensionné ou surface capteur trop grande !","OK : ratio (Volume ballon/Surface capteur)"))</f>
        <v>OK : ratio (Volume ballon/Surface capteur)</v>
      </c>
      <c r="J306" s="78"/>
      <c r="K306" s="203"/>
      <c r="L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spans="2:46" ht="15" customHeight="1" x14ac:dyDescent="0.25">
      <c r="B307" s="411" t="s">
        <v>198</v>
      </c>
      <c r="C307" s="412"/>
      <c r="D307" s="412"/>
      <c r="E307" s="413"/>
      <c r="F307" s="77">
        <v>3000</v>
      </c>
      <c r="G307" s="487"/>
      <c r="H307" s="488"/>
      <c r="I307" s="79"/>
      <c r="J307" s="79"/>
      <c r="K307" s="204"/>
      <c r="L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spans="2:46" x14ac:dyDescent="0.25">
      <c r="B308" s="411" t="s">
        <v>199</v>
      </c>
      <c r="C308" s="412"/>
      <c r="D308" s="412"/>
      <c r="E308" s="413"/>
      <c r="F308" s="77">
        <v>50</v>
      </c>
      <c r="G308" s="497" t="s">
        <v>259</v>
      </c>
      <c r="H308" s="498"/>
      <c r="I308" s="79"/>
      <c r="J308" s="78"/>
      <c r="K308" s="203"/>
      <c r="L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spans="2:46" x14ac:dyDescent="0.25">
      <c r="B309" s="411" t="s">
        <v>200</v>
      </c>
      <c r="C309" s="412"/>
      <c r="D309" s="412"/>
      <c r="E309" s="413"/>
      <c r="F309" s="80">
        <f>F308*0.006</f>
        <v>0.3</v>
      </c>
      <c r="G309" s="487"/>
      <c r="H309" s="488"/>
      <c r="I309" s="78"/>
      <c r="J309" s="78"/>
      <c r="K309" s="203"/>
      <c r="L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spans="2:46" x14ac:dyDescent="0.25">
      <c r="B310" s="414" t="s">
        <v>292</v>
      </c>
      <c r="C310" s="415"/>
      <c r="D310" s="412"/>
      <c r="E310" s="413"/>
      <c r="F310" s="80">
        <f>F308/F299*1000</f>
        <v>500</v>
      </c>
      <c r="G310" s="487"/>
      <c r="H310" s="488"/>
      <c r="I310" s="78" t="str">
        <f>IF(F310&lt;400, "Non éligible ! Le projet doit être supérieur à 400 kWh/m² utile","OK : productivité supérieur à 400 kWh/m² utile")</f>
        <v>OK : productivité supérieur à 400 kWh/m² utile</v>
      </c>
      <c r="J310" s="78"/>
      <c r="K310" s="203"/>
      <c r="L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spans="2:46" s="4" customFormat="1" ht="16.5" hidden="1" thickTop="1" thickBot="1" x14ac:dyDescent="0.3">
      <c r="B311" s="465" t="s">
        <v>267</v>
      </c>
      <c r="C311" s="466"/>
      <c r="D311" s="124"/>
      <c r="E311" s="124"/>
      <c r="F311" s="124"/>
      <c r="G311" s="124"/>
      <c r="H311" s="124"/>
      <c r="I311" s="124"/>
      <c r="J311" s="124"/>
      <c r="K311" s="202"/>
      <c r="L311" s="30"/>
    </row>
    <row r="312" spans="2:46" s="4" customFormat="1" ht="17.25" hidden="1" thickTop="1" thickBot="1" x14ac:dyDescent="0.3">
      <c r="B312" s="467" t="s">
        <v>24</v>
      </c>
      <c r="C312" s="468"/>
      <c r="D312" s="468"/>
      <c r="E312" s="468"/>
      <c r="F312" s="468"/>
      <c r="G312" s="468"/>
      <c r="H312" s="468"/>
      <c r="I312" s="468"/>
      <c r="J312" s="468"/>
      <c r="K312" s="469"/>
      <c r="L312" s="30"/>
    </row>
    <row r="313" spans="2:46" s="4" customFormat="1" ht="15.75" hidden="1" customHeight="1" x14ac:dyDescent="0.25">
      <c r="B313" s="475" t="s">
        <v>103</v>
      </c>
      <c r="C313" s="477"/>
      <c r="D313" s="477"/>
      <c r="E313" s="477"/>
      <c r="F313" s="476"/>
      <c r="G313" s="475" t="s">
        <v>5</v>
      </c>
      <c r="H313" s="476"/>
      <c r="I313" s="427" t="s">
        <v>48</v>
      </c>
      <c r="J313" s="428"/>
      <c r="K313" s="429"/>
    </row>
    <row r="314" spans="2:46" s="4" customFormat="1" hidden="1" x14ac:dyDescent="0.25">
      <c r="B314" s="411" t="s">
        <v>85</v>
      </c>
      <c r="C314" s="412"/>
      <c r="D314" s="412"/>
      <c r="E314" s="413"/>
      <c r="F314" s="139" t="s">
        <v>25</v>
      </c>
      <c r="G314" s="487"/>
      <c r="H314" s="488"/>
      <c r="I314" s="78"/>
      <c r="J314" s="78"/>
      <c r="K314" s="203"/>
    </row>
    <row r="315" spans="2:46" s="4" customFormat="1" hidden="1" x14ac:dyDescent="0.25">
      <c r="B315" s="411" t="s">
        <v>196</v>
      </c>
      <c r="C315" s="412"/>
      <c r="D315" s="412"/>
      <c r="E315" s="413"/>
      <c r="F315" s="77"/>
      <c r="G315" s="487"/>
      <c r="H315" s="488"/>
      <c r="I315" s="78" t="str">
        <f>IF(F315&gt;500,"Projet éligible au Fonds Chaleur régional",(IF(F315&gt;1,"OK : éligible CCR","Critère à définir")))</f>
        <v>Critère à définir</v>
      </c>
      <c r="J315" s="78"/>
      <c r="K315" s="203"/>
    </row>
    <row r="316" spans="2:46" hidden="1" x14ac:dyDescent="0.25">
      <c r="B316" s="411" t="s">
        <v>26</v>
      </c>
      <c r="C316" s="412"/>
      <c r="D316" s="412"/>
      <c r="E316" s="413"/>
      <c r="F316" s="140"/>
      <c r="G316" s="487"/>
      <c r="H316" s="488"/>
      <c r="I316" s="78"/>
      <c r="J316" s="78"/>
      <c r="K316" s="203"/>
      <c r="L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spans="2:46" hidden="1" x14ac:dyDescent="0.25">
      <c r="B317" s="334"/>
      <c r="C317" s="335"/>
      <c r="D317" s="335"/>
      <c r="E317" s="336" t="s">
        <v>304</v>
      </c>
      <c r="F317" s="140"/>
      <c r="G317" s="337"/>
      <c r="H317" s="338"/>
      <c r="I317" s="78" t="str">
        <f>IF(F317="non","Non éligible ! Le projet doit avoir recour à des panneaux certifiés",(IF(F317="oui","OK : panneaux certifiés","Critère à remplir")))</f>
        <v>Critère à remplir</v>
      </c>
      <c r="J317" s="78"/>
      <c r="K317" s="203"/>
      <c r="L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spans="2:46" ht="15" hidden="1" customHeight="1" x14ac:dyDescent="0.25">
      <c r="B318" s="411" t="s">
        <v>257</v>
      </c>
      <c r="C318" s="412"/>
      <c r="D318" s="412"/>
      <c r="E318" s="413"/>
      <c r="F318" s="140"/>
      <c r="G318" s="487"/>
      <c r="H318" s="488"/>
      <c r="I318" s="78" t="str">
        <f>IF(OR(F318="nord",F318="nord ouest", F318="nord est"),"Attention, peu exposé","")</f>
        <v/>
      </c>
      <c r="J318" s="78"/>
      <c r="K318" s="203"/>
      <c r="L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spans="2:46" hidden="1" x14ac:dyDescent="0.25">
      <c r="B319" s="411" t="s">
        <v>258</v>
      </c>
      <c r="C319" s="412"/>
      <c r="D319" s="412"/>
      <c r="E319" s="413"/>
      <c r="F319" s="77"/>
      <c r="G319" s="487"/>
      <c r="H319" s="488"/>
      <c r="I319" s="78"/>
      <c r="J319" s="78"/>
      <c r="K319" s="203"/>
      <c r="L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spans="2:46" hidden="1" x14ac:dyDescent="0.25">
      <c r="B320" s="411" t="s">
        <v>28</v>
      </c>
      <c r="C320" s="412"/>
      <c r="D320" s="412"/>
      <c r="E320" s="413"/>
      <c r="F320" s="140"/>
      <c r="G320" s="487"/>
      <c r="H320" s="488"/>
      <c r="I320" s="270" t="str">
        <f>IF(F320="oui","Attention, pente minimale de 1 à 2% des capteurs au ballon requise","")</f>
        <v/>
      </c>
      <c r="J320" s="78"/>
      <c r="K320" s="203"/>
      <c r="L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spans="2:46" hidden="1" x14ac:dyDescent="0.25">
      <c r="B321" s="334"/>
      <c r="C321" s="335"/>
      <c r="D321" s="335"/>
      <c r="E321" s="336" t="s">
        <v>310</v>
      </c>
      <c r="F321" s="77"/>
      <c r="G321" s="337"/>
      <c r="H321" s="338"/>
      <c r="I321" s="78" t="e">
        <f>IF(F321/F322&gt;1.1, "Ballon sousdimensionné par rapport aux besoins journaliers !",IF(F321/F322&lt;0.9,"Ballon sursdimensionné par rapport aux besoins journaliers !","OK : Volume ballon en rapport aux besoins"))</f>
        <v>#DIV/0!</v>
      </c>
      <c r="J321" s="78"/>
      <c r="K321" s="203"/>
      <c r="L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spans="2:46" hidden="1" x14ac:dyDescent="0.25">
      <c r="B322" s="411" t="s">
        <v>197</v>
      </c>
      <c r="C322" s="412"/>
      <c r="D322" s="412"/>
      <c r="E322" s="413"/>
      <c r="F322" s="77"/>
      <c r="G322" s="487"/>
      <c r="H322" s="488"/>
      <c r="I322" s="78" t="e">
        <f>IF(F322/F315&gt;55, "Ballon sursdimensionné ou surface capteur trop petite !",IF(F322/F315&lt;45,"Ballon sousdimensionné ou surface capteur trop grande !","OK : ratio (Volume ballon/Surface capteur)"))</f>
        <v>#DIV/0!</v>
      </c>
      <c r="J322" s="78"/>
      <c r="K322" s="203"/>
      <c r="L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spans="2:46" ht="15" hidden="1" customHeight="1" x14ac:dyDescent="0.25">
      <c r="B323" s="411" t="s">
        <v>198</v>
      </c>
      <c r="C323" s="412"/>
      <c r="D323" s="412"/>
      <c r="E323" s="413"/>
      <c r="F323" s="77"/>
      <c r="G323" s="487"/>
      <c r="H323" s="488"/>
      <c r="I323" s="79"/>
      <c r="J323" s="79"/>
      <c r="K323" s="204"/>
      <c r="L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spans="2:46" hidden="1" x14ac:dyDescent="0.25">
      <c r="B324" s="411" t="s">
        <v>199</v>
      </c>
      <c r="C324" s="412"/>
      <c r="D324" s="412"/>
      <c r="E324" s="413"/>
      <c r="F324" s="77"/>
      <c r="G324" s="497" t="s">
        <v>259</v>
      </c>
      <c r="H324" s="498"/>
      <c r="I324" s="79"/>
      <c r="J324" s="78"/>
      <c r="K324" s="203"/>
      <c r="L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spans="2:46" hidden="1" x14ac:dyDescent="0.25">
      <c r="B325" s="411" t="s">
        <v>200</v>
      </c>
      <c r="C325" s="412"/>
      <c r="D325" s="412"/>
      <c r="E325" s="413"/>
      <c r="F325" s="80">
        <f>F324*0.006</f>
        <v>0</v>
      </c>
      <c r="G325" s="487"/>
      <c r="H325" s="488"/>
      <c r="I325" s="78"/>
      <c r="J325" s="78"/>
      <c r="K325" s="203"/>
      <c r="L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spans="2:46" ht="15.75" hidden="1" thickBot="1" x14ac:dyDescent="0.3">
      <c r="B326" s="414" t="s">
        <v>292</v>
      </c>
      <c r="C326" s="415"/>
      <c r="D326" s="412"/>
      <c r="E326" s="413"/>
      <c r="F326" s="80" t="e">
        <f>F324/F315*1000</f>
        <v>#DIV/0!</v>
      </c>
      <c r="G326" s="487"/>
      <c r="H326" s="488"/>
      <c r="I326" s="78" t="e">
        <f>IF(F326&lt;400, "Non éligible ! Le projet doit être supérieur à 400 kWh/m² utile","OK : productivité supérieur à 400 kWh/m² utile")</f>
        <v>#DIV/0!</v>
      </c>
      <c r="J326" s="78"/>
      <c r="K326" s="203"/>
      <c r="L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spans="2:46" s="4" customFormat="1" ht="16.5" hidden="1" thickTop="1" thickBot="1" x14ac:dyDescent="0.3">
      <c r="B327" s="465" t="s">
        <v>268</v>
      </c>
      <c r="C327" s="466"/>
      <c r="D327" s="124"/>
      <c r="E327" s="124"/>
      <c r="F327" s="124"/>
      <c r="G327" s="124"/>
      <c r="H327" s="124"/>
      <c r="I327" s="124"/>
      <c r="J327" s="124"/>
      <c r="K327" s="202"/>
      <c r="L327" s="30"/>
    </row>
    <row r="328" spans="2:46" s="4" customFormat="1" ht="17.25" hidden="1" thickTop="1" thickBot="1" x14ac:dyDescent="0.3">
      <c r="B328" s="467" t="s">
        <v>24</v>
      </c>
      <c r="C328" s="468"/>
      <c r="D328" s="468"/>
      <c r="E328" s="468"/>
      <c r="F328" s="468"/>
      <c r="G328" s="468"/>
      <c r="H328" s="468"/>
      <c r="I328" s="468"/>
      <c r="J328" s="468"/>
      <c r="K328" s="469"/>
      <c r="L328" s="30"/>
    </row>
    <row r="329" spans="2:46" s="4" customFormat="1" ht="15.75" hidden="1" customHeight="1" x14ac:dyDescent="0.25">
      <c r="B329" s="475" t="s">
        <v>103</v>
      </c>
      <c r="C329" s="477"/>
      <c r="D329" s="477"/>
      <c r="E329" s="477"/>
      <c r="F329" s="476"/>
      <c r="G329" s="475" t="s">
        <v>5</v>
      </c>
      <c r="H329" s="476"/>
      <c r="I329" s="427" t="s">
        <v>48</v>
      </c>
      <c r="J329" s="428"/>
      <c r="K329" s="429"/>
    </row>
    <row r="330" spans="2:46" s="4" customFormat="1" hidden="1" x14ac:dyDescent="0.25">
      <c r="B330" s="411" t="s">
        <v>85</v>
      </c>
      <c r="C330" s="412"/>
      <c r="D330" s="412"/>
      <c r="E330" s="413"/>
      <c r="F330" s="139" t="s">
        <v>25</v>
      </c>
      <c r="G330" s="487"/>
      <c r="H330" s="488"/>
      <c r="I330" s="78"/>
      <c r="J330" s="78"/>
      <c r="K330" s="203"/>
    </row>
    <row r="331" spans="2:46" s="4" customFormat="1" hidden="1" x14ac:dyDescent="0.25">
      <c r="B331" s="411" t="s">
        <v>196</v>
      </c>
      <c r="C331" s="412"/>
      <c r="D331" s="412"/>
      <c r="E331" s="413"/>
      <c r="F331" s="77"/>
      <c r="G331" s="487"/>
      <c r="H331" s="488"/>
      <c r="I331" s="78" t="str">
        <f>IF(F331&gt;500,"Projet éligible au Fonds Chaleur régional",(IF(F331&gt;1,"OK : éligible CCR","Critère à définir")))</f>
        <v>Critère à définir</v>
      </c>
      <c r="J331" s="78"/>
      <c r="K331" s="203"/>
    </row>
    <row r="332" spans="2:46" hidden="1" x14ac:dyDescent="0.25">
      <c r="B332" s="411" t="s">
        <v>26</v>
      </c>
      <c r="C332" s="412"/>
      <c r="D332" s="412"/>
      <c r="E332" s="413"/>
      <c r="F332" s="140"/>
      <c r="G332" s="487"/>
      <c r="H332" s="488"/>
      <c r="I332" s="78"/>
      <c r="J332" s="78"/>
      <c r="K332" s="203"/>
      <c r="L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spans="2:46" hidden="1" x14ac:dyDescent="0.25">
      <c r="B333" s="334"/>
      <c r="C333" s="335"/>
      <c r="D333" s="335"/>
      <c r="E333" s="336" t="s">
        <v>304</v>
      </c>
      <c r="F333" s="140"/>
      <c r="G333" s="337"/>
      <c r="H333" s="338"/>
      <c r="I333" s="78" t="str">
        <f>IF(F333="non","Non éligible ! Le projet doit avoir recour à des panneaux certifiés",(IF(F333="oui","OK : panneaux certifiés","Critère à remplir")))</f>
        <v>Critère à remplir</v>
      </c>
      <c r="J333" s="78"/>
      <c r="K333" s="203"/>
      <c r="L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spans="2:46" ht="15" hidden="1" customHeight="1" x14ac:dyDescent="0.25">
      <c r="B334" s="411" t="s">
        <v>257</v>
      </c>
      <c r="C334" s="412"/>
      <c r="D334" s="412"/>
      <c r="E334" s="413"/>
      <c r="F334" s="140"/>
      <c r="G334" s="487"/>
      <c r="H334" s="488"/>
      <c r="I334" s="78" t="str">
        <f>IF(OR(F334="nord",F334="nord ouest", F334="nord est"),"Attention, peu exposé","")</f>
        <v/>
      </c>
      <c r="J334" s="78"/>
      <c r="K334" s="203"/>
      <c r="L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spans="2:46" hidden="1" x14ac:dyDescent="0.25">
      <c r="B335" s="411" t="s">
        <v>258</v>
      </c>
      <c r="C335" s="412"/>
      <c r="D335" s="412"/>
      <c r="E335" s="413"/>
      <c r="F335" s="77"/>
      <c r="G335" s="487"/>
      <c r="H335" s="488"/>
      <c r="I335" s="78"/>
      <c r="J335" s="78"/>
      <c r="K335" s="203"/>
      <c r="L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spans="2:46" hidden="1" x14ac:dyDescent="0.25">
      <c r="B336" s="411" t="s">
        <v>28</v>
      </c>
      <c r="C336" s="412"/>
      <c r="D336" s="412"/>
      <c r="E336" s="413"/>
      <c r="F336" s="140"/>
      <c r="G336" s="487"/>
      <c r="H336" s="488"/>
      <c r="I336" s="270" t="str">
        <f>IF(F336="oui","Attention, pente minimale de 1 à 2% des capteurs au ballon requise","")</f>
        <v/>
      </c>
      <c r="J336" s="78"/>
      <c r="K336" s="203"/>
      <c r="L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spans="2:46" hidden="1" x14ac:dyDescent="0.25">
      <c r="B337" s="334"/>
      <c r="C337" s="335"/>
      <c r="D337" s="335"/>
      <c r="E337" s="336" t="s">
        <v>310</v>
      </c>
      <c r="F337" s="77"/>
      <c r="G337" s="337"/>
      <c r="H337" s="338"/>
      <c r="I337" s="78" t="e">
        <f>IF(F337/F338&gt;1.1, "Ballon sousdimensionné par rapport aux besoins journaliers !",IF(F337/F338&lt;0.9,"Ballon sursdimensionné par rapport aux besoins journaliers !","OK : Volume ballon en rapport aux besoins"))</f>
        <v>#DIV/0!</v>
      </c>
      <c r="J337" s="78"/>
      <c r="K337" s="203"/>
      <c r="L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spans="2:46" hidden="1" x14ac:dyDescent="0.25">
      <c r="B338" s="411" t="s">
        <v>197</v>
      </c>
      <c r="C338" s="412"/>
      <c r="D338" s="412"/>
      <c r="E338" s="413"/>
      <c r="F338" s="77"/>
      <c r="G338" s="487"/>
      <c r="H338" s="488"/>
      <c r="I338" s="78" t="e">
        <f>IF(F338/F331&gt;55, "Ballon sursdimensionné ou surface capteur trop petite !",IF(F338/F331&lt;45,"Ballon sousdimensionné ou surface capteur trop grande !","OK : ratio (Volume ballon/Surface capteur)"))</f>
        <v>#DIV/0!</v>
      </c>
      <c r="J338" s="78"/>
      <c r="K338" s="203"/>
      <c r="L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spans="2:46" ht="15" hidden="1" customHeight="1" x14ac:dyDescent="0.25">
      <c r="B339" s="411" t="s">
        <v>198</v>
      </c>
      <c r="C339" s="412"/>
      <c r="D339" s="412"/>
      <c r="E339" s="413"/>
      <c r="F339" s="77"/>
      <c r="G339" s="487"/>
      <c r="H339" s="488"/>
      <c r="I339" s="79"/>
      <c r="J339" s="79"/>
      <c r="K339" s="204"/>
      <c r="L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spans="2:46" hidden="1" x14ac:dyDescent="0.25">
      <c r="B340" s="411" t="s">
        <v>199</v>
      </c>
      <c r="C340" s="412"/>
      <c r="D340" s="412"/>
      <c r="E340" s="413"/>
      <c r="F340" s="77"/>
      <c r="G340" s="497" t="s">
        <v>259</v>
      </c>
      <c r="H340" s="498"/>
      <c r="I340" s="79"/>
      <c r="J340" s="78"/>
      <c r="K340" s="203"/>
      <c r="L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spans="2:46" hidden="1" x14ac:dyDescent="0.25">
      <c r="B341" s="411" t="s">
        <v>200</v>
      </c>
      <c r="C341" s="412"/>
      <c r="D341" s="412"/>
      <c r="E341" s="413"/>
      <c r="F341" s="80">
        <f>F340*0.006</f>
        <v>0</v>
      </c>
      <c r="G341" s="487"/>
      <c r="H341" s="488"/>
      <c r="I341" s="78"/>
      <c r="J341" s="78"/>
      <c r="K341" s="203"/>
      <c r="L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spans="2:46" ht="15.75" hidden="1" thickBot="1" x14ac:dyDescent="0.3">
      <c r="B342" s="414" t="s">
        <v>292</v>
      </c>
      <c r="C342" s="415"/>
      <c r="D342" s="412"/>
      <c r="E342" s="413"/>
      <c r="F342" s="80" t="e">
        <f>F340/F331*1000</f>
        <v>#DIV/0!</v>
      </c>
      <c r="G342" s="487"/>
      <c r="H342" s="488"/>
      <c r="I342" s="78" t="e">
        <f>IF(F342&lt;400, "Non éligible ! Le projet doit être supérieur à 400 kWh/m² utile","OK : productivité supérieur à 400 kWh/m² utile")</f>
        <v>#DIV/0!</v>
      </c>
      <c r="J342" s="78"/>
      <c r="K342" s="203"/>
      <c r="L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spans="2:46" s="4" customFormat="1" ht="16.5" hidden="1" thickTop="1" thickBot="1" x14ac:dyDescent="0.3">
      <c r="B343" s="465" t="s">
        <v>269</v>
      </c>
      <c r="C343" s="466"/>
      <c r="D343" s="124"/>
      <c r="E343" s="124"/>
      <c r="F343" s="124"/>
      <c r="G343" s="124"/>
      <c r="H343" s="124"/>
      <c r="I343" s="124"/>
      <c r="J343" s="124"/>
      <c r="K343" s="202"/>
      <c r="L343" s="30"/>
    </row>
    <row r="344" spans="2:46" s="4" customFormat="1" ht="17.25" hidden="1" thickTop="1" thickBot="1" x14ac:dyDescent="0.3">
      <c r="B344" s="467" t="s">
        <v>24</v>
      </c>
      <c r="C344" s="468"/>
      <c r="D344" s="468"/>
      <c r="E344" s="468"/>
      <c r="F344" s="468"/>
      <c r="G344" s="468"/>
      <c r="H344" s="468"/>
      <c r="I344" s="468"/>
      <c r="J344" s="468"/>
      <c r="K344" s="469"/>
      <c r="L344" s="30"/>
    </row>
    <row r="345" spans="2:46" s="4" customFormat="1" ht="15.75" hidden="1" customHeight="1" x14ac:dyDescent="0.25">
      <c r="B345" s="475" t="s">
        <v>103</v>
      </c>
      <c r="C345" s="477"/>
      <c r="D345" s="477"/>
      <c r="E345" s="477"/>
      <c r="F345" s="476"/>
      <c r="G345" s="475" t="s">
        <v>5</v>
      </c>
      <c r="H345" s="476"/>
      <c r="I345" s="427" t="s">
        <v>48</v>
      </c>
      <c r="J345" s="428"/>
      <c r="K345" s="429"/>
    </row>
    <row r="346" spans="2:46" s="4" customFormat="1" hidden="1" x14ac:dyDescent="0.25">
      <c r="B346" s="411" t="s">
        <v>85</v>
      </c>
      <c r="C346" s="412"/>
      <c r="D346" s="412"/>
      <c r="E346" s="413"/>
      <c r="F346" s="139" t="s">
        <v>25</v>
      </c>
      <c r="G346" s="487"/>
      <c r="H346" s="488"/>
      <c r="I346" s="78"/>
      <c r="J346" s="78"/>
      <c r="K346" s="203"/>
    </row>
    <row r="347" spans="2:46" s="4" customFormat="1" hidden="1" x14ac:dyDescent="0.25">
      <c r="B347" s="411" t="s">
        <v>196</v>
      </c>
      <c r="C347" s="412"/>
      <c r="D347" s="412"/>
      <c r="E347" s="413"/>
      <c r="F347" s="77"/>
      <c r="G347" s="487"/>
      <c r="H347" s="488"/>
      <c r="I347" s="78" t="str">
        <f>IF(F347&gt;500,"Projet éligible au Fonds Chaleur régional",(IF(F347&gt;1,"OK : éligible CCR","Critère à définir")))</f>
        <v>Critère à définir</v>
      </c>
      <c r="J347" s="78"/>
      <c r="K347" s="203"/>
    </row>
    <row r="348" spans="2:46" hidden="1" x14ac:dyDescent="0.25">
      <c r="B348" s="411" t="s">
        <v>26</v>
      </c>
      <c r="C348" s="412"/>
      <c r="D348" s="412"/>
      <c r="E348" s="413"/>
      <c r="F348" s="140"/>
      <c r="G348" s="487"/>
      <c r="H348" s="488"/>
      <c r="I348" s="78"/>
      <c r="J348" s="78"/>
      <c r="K348" s="203"/>
      <c r="L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spans="2:46" hidden="1" x14ac:dyDescent="0.25">
      <c r="B349" s="334"/>
      <c r="C349" s="335"/>
      <c r="D349" s="335"/>
      <c r="E349" s="336" t="s">
        <v>304</v>
      </c>
      <c r="F349" s="140"/>
      <c r="G349" s="337"/>
      <c r="H349" s="338"/>
      <c r="I349" s="78" t="str">
        <f>IF(F349="non","Non éligible ! Le projet doit avoir recour à des panneaux certifiés",(IF(F349="oui","OK : panneaux certifiés","Critère à remplir")))</f>
        <v>Critère à remplir</v>
      </c>
      <c r="J349" s="78"/>
      <c r="K349" s="203"/>
      <c r="L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spans="2:46" ht="15" hidden="1" customHeight="1" x14ac:dyDescent="0.25">
      <c r="B350" s="411" t="s">
        <v>257</v>
      </c>
      <c r="C350" s="412"/>
      <c r="D350" s="412"/>
      <c r="E350" s="413"/>
      <c r="F350" s="140"/>
      <c r="G350" s="487"/>
      <c r="H350" s="488"/>
      <c r="I350" s="78" t="str">
        <f>IF(OR(F350="nord",F350="nord ouest", F350="nord est"),"Attention, peu exposé","")</f>
        <v/>
      </c>
      <c r="J350" s="78"/>
      <c r="K350" s="203"/>
      <c r="L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spans="2:46" hidden="1" x14ac:dyDescent="0.25">
      <c r="B351" s="411" t="s">
        <v>258</v>
      </c>
      <c r="C351" s="412"/>
      <c r="D351" s="412"/>
      <c r="E351" s="413"/>
      <c r="F351" s="77"/>
      <c r="G351" s="487"/>
      <c r="H351" s="488"/>
      <c r="I351" s="78"/>
      <c r="J351" s="78"/>
      <c r="K351" s="203"/>
      <c r="L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spans="2:46" hidden="1" x14ac:dyDescent="0.25">
      <c r="B352" s="411" t="s">
        <v>28</v>
      </c>
      <c r="C352" s="412"/>
      <c r="D352" s="412"/>
      <c r="E352" s="413"/>
      <c r="F352" s="140"/>
      <c r="G352" s="487"/>
      <c r="H352" s="488"/>
      <c r="I352" s="270" t="str">
        <f>IF(F352="oui","Attention, pente minimale de 1 à 2% des capteurs au ballon requise","")</f>
        <v/>
      </c>
      <c r="J352" s="78"/>
      <c r="K352" s="203"/>
      <c r="L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spans="2:46" hidden="1" x14ac:dyDescent="0.25">
      <c r="B353" s="334"/>
      <c r="C353" s="335"/>
      <c r="D353" s="335"/>
      <c r="E353" s="336" t="s">
        <v>310</v>
      </c>
      <c r="F353" s="77"/>
      <c r="G353" s="337"/>
      <c r="H353" s="338"/>
      <c r="I353" s="78" t="e">
        <f>IF(F353/F354&gt;1.1, "Ballon sousdimensionné par rapport aux besoins journaliers !",IF(F353/F354&lt;0.9,"Ballon sursdimensionné par rapport aux besoins journaliers !","OK : Volume ballon en rapport aux besoins"))</f>
        <v>#DIV/0!</v>
      </c>
      <c r="J353" s="78"/>
      <c r="K353" s="203"/>
      <c r="L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spans="2:46" hidden="1" x14ac:dyDescent="0.25">
      <c r="B354" s="411" t="s">
        <v>197</v>
      </c>
      <c r="C354" s="412"/>
      <c r="D354" s="412"/>
      <c r="E354" s="413"/>
      <c r="F354" s="77"/>
      <c r="G354" s="487"/>
      <c r="H354" s="488"/>
      <c r="I354" s="78" t="e">
        <f>IF(F354/F347&gt;55, "Ballon sursdimensionné ou surface capteur trop petite !",IF(F354/F347&lt;45,"Ballon sousdimensionné ou surface capteur trop grande !","OK : ratio (Volume ballon/Surface capteur)"))</f>
        <v>#DIV/0!</v>
      </c>
      <c r="J354" s="78"/>
      <c r="K354" s="203"/>
      <c r="L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spans="2:46" ht="15" hidden="1" customHeight="1" x14ac:dyDescent="0.25">
      <c r="B355" s="411" t="s">
        <v>198</v>
      </c>
      <c r="C355" s="412"/>
      <c r="D355" s="412"/>
      <c r="E355" s="413"/>
      <c r="F355" s="77"/>
      <c r="G355" s="487"/>
      <c r="H355" s="488"/>
      <c r="I355" s="79"/>
      <c r="J355" s="79"/>
      <c r="K355" s="204"/>
      <c r="L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spans="2:46" hidden="1" x14ac:dyDescent="0.25">
      <c r="B356" s="411" t="s">
        <v>199</v>
      </c>
      <c r="C356" s="412"/>
      <c r="D356" s="412"/>
      <c r="E356" s="413"/>
      <c r="F356" s="77"/>
      <c r="G356" s="497" t="s">
        <v>259</v>
      </c>
      <c r="H356" s="498"/>
      <c r="I356" s="79"/>
      <c r="J356" s="78"/>
      <c r="K356" s="203"/>
      <c r="L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spans="2:46" hidden="1" x14ac:dyDescent="0.25">
      <c r="B357" s="411" t="s">
        <v>200</v>
      </c>
      <c r="C357" s="412"/>
      <c r="D357" s="412"/>
      <c r="E357" s="413"/>
      <c r="F357" s="80">
        <f>F356*0.006</f>
        <v>0</v>
      </c>
      <c r="G357" s="487"/>
      <c r="H357" s="488"/>
      <c r="I357" s="78"/>
      <c r="J357" s="78"/>
      <c r="K357" s="203"/>
      <c r="L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spans="2:46" ht="15.75" hidden="1" thickBot="1" x14ac:dyDescent="0.3">
      <c r="B358" s="414" t="s">
        <v>292</v>
      </c>
      <c r="C358" s="415"/>
      <c r="D358" s="412"/>
      <c r="E358" s="413"/>
      <c r="F358" s="80" t="e">
        <f>F356/F347*1000</f>
        <v>#DIV/0!</v>
      </c>
      <c r="G358" s="487"/>
      <c r="H358" s="488"/>
      <c r="I358" s="78" t="e">
        <f>IF(F358&lt;400, "Non éligible ! Le projet doit être supérieur à 400 kWh/m² utile","OK : productivité supérieur à 400 kWh/m² utile")</f>
        <v>#DIV/0!</v>
      </c>
      <c r="J358" s="78"/>
      <c r="K358" s="203"/>
      <c r="L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spans="2:46" s="4" customFormat="1" ht="16.5" hidden="1" thickTop="1" thickBot="1" x14ac:dyDescent="0.3">
      <c r="B359" s="465" t="s">
        <v>270</v>
      </c>
      <c r="C359" s="466"/>
      <c r="D359" s="124"/>
      <c r="E359" s="124"/>
      <c r="F359" s="124"/>
      <c r="G359" s="124"/>
      <c r="H359" s="124"/>
      <c r="I359" s="124"/>
      <c r="J359" s="124"/>
      <c r="K359" s="202"/>
      <c r="L359" s="30"/>
    </row>
    <row r="360" spans="2:46" s="4" customFormat="1" ht="17.25" hidden="1" thickTop="1" thickBot="1" x14ac:dyDescent="0.3">
      <c r="B360" s="467" t="s">
        <v>24</v>
      </c>
      <c r="C360" s="468"/>
      <c r="D360" s="468"/>
      <c r="E360" s="468"/>
      <c r="F360" s="468"/>
      <c r="G360" s="468"/>
      <c r="H360" s="468"/>
      <c r="I360" s="468"/>
      <c r="J360" s="468"/>
      <c r="K360" s="469"/>
      <c r="L360" s="30"/>
    </row>
    <row r="361" spans="2:46" s="4" customFormat="1" ht="15.75" hidden="1" customHeight="1" x14ac:dyDescent="0.25">
      <c r="B361" s="475" t="s">
        <v>103</v>
      </c>
      <c r="C361" s="477"/>
      <c r="D361" s="477"/>
      <c r="E361" s="477"/>
      <c r="F361" s="476"/>
      <c r="G361" s="475" t="s">
        <v>5</v>
      </c>
      <c r="H361" s="476"/>
      <c r="I361" s="427" t="s">
        <v>48</v>
      </c>
      <c r="J361" s="428"/>
      <c r="K361" s="429"/>
    </row>
    <row r="362" spans="2:46" s="4" customFormat="1" hidden="1" x14ac:dyDescent="0.25">
      <c r="B362" s="411" t="s">
        <v>85</v>
      </c>
      <c r="C362" s="412"/>
      <c r="D362" s="412"/>
      <c r="E362" s="413"/>
      <c r="F362" s="139" t="s">
        <v>25</v>
      </c>
      <c r="G362" s="487"/>
      <c r="H362" s="488"/>
      <c r="I362" s="78"/>
      <c r="J362" s="78"/>
      <c r="K362" s="203"/>
    </row>
    <row r="363" spans="2:46" s="4" customFormat="1" hidden="1" x14ac:dyDescent="0.25">
      <c r="B363" s="411" t="s">
        <v>196</v>
      </c>
      <c r="C363" s="412"/>
      <c r="D363" s="412"/>
      <c r="E363" s="413"/>
      <c r="F363" s="77"/>
      <c r="G363" s="487"/>
      <c r="H363" s="488"/>
      <c r="I363" s="78" t="str">
        <f>IF(F363&gt;500,"Projet éligible au Fonds Chaleur régional",(IF(F363&gt;1,"OK : éligible CCR","Critère à définir")))</f>
        <v>Critère à définir</v>
      </c>
      <c r="J363" s="78"/>
      <c r="K363" s="203"/>
    </row>
    <row r="364" spans="2:46" hidden="1" x14ac:dyDescent="0.25">
      <c r="B364" s="411" t="s">
        <v>26</v>
      </c>
      <c r="C364" s="412"/>
      <c r="D364" s="412"/>
      <c r="E364" s="413"/>
      <c r="F364" s="140"/>
      <c r="G364" s="487"/>
      <c r="H364" s="488"/>
      <c r="I364" s="78"/>
      <c r="J364" s="78"/>
      <c r="K364" s="203"/>
      <c r="L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spans="2:46" hidden="1" x14ac:dyDescent="0.25">
      <c r="B365" s="334"/>
      <c r="C365" s="335"/>
      <c r="D365" s="335"/>
      <c r="E365" s="336" t="s">
        <v>304</v>
      </c>
      <c r="F365" s="140"/>
      <c r="G365" s="337"/>
      <c r="H365" s="338"/>
      <c r="I365" s="78" t="str">
        <f>IF(F365="non","Non éligible ! Le projet doit avoir recour à des panneaux certifiés",(IF(F365="oui","OK : panneaux certifiés","Critère à remplir")))</f>
        <v>Critère à remplir</v>
      </c>
      <c r="J365" s="78"/>
      <c r="K365" s="203"/>
      <c r="L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spans="2:46" ht="15" hidden="1" customHeight="1" x14ac:dyDescent="0.25">
      <c r="B366" s="411" t="s">
        <v>257</v>
      </c>
      <c r="C366" s="412"/>
      <c r="D366" s="412"/>
      <c r="E366" s="413"/>
      <c r="F366" s="140"/>
      <c r="G366" s="487"/>
      <c r="H366" s="488"/>
      <c r="I366" s="78" t="str">
        <f>IF(OR(F366="nord",F366="nord ouest", F366="nord est"),"Attention, peu exposé","")</f>
        <v/>
      </c>
      <c r="J366" s="78"/>
      <c r="K366" s="203"/>
      <c r="L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spans="2:46" hidden="1" x14ac:dyDescent="0.25">
      <c r="B367" s="411" t="s">
        <v>258</v>
      </c>
      <c r="C367" s="412"/>
      <c r="D367" s="412"/>
      <c r="E367" s="413"/>
      <c r="F367" s="77"/>
      <c r="G367" s="487"/>
      <c r="H367" s="488"/>
      <c r="I367" s="78"/>
      <c r="J367" s="78"/>
      <c r="K367" s="203"/>
      <c r="L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spans="2:46" hidden="1" x14ac:dyDescent="0.25">
      <c r="B368" s="411" t="s">
        <v>28</v>
      </c>
      <c r="C368" s="412"/>
      <c r="D368" s="412"/>
      <c r="E368" s="413"/>
      <c r="F368" s="140"/>
      <c r="G368" s="487"/>
      <c r="H368" s="488"/>
      <c r="I368" s="270" t="str">
        <f>IF(F368="oui","Attention, pente minimale de 1 à 2% des capteurs au ballon requise","")</f>
        <v/>
      </c>
      <c r="J368" s="78"/>
      <c r="K368" s="203"/>
      <c r="L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spans="2:46" hidden="1" x14ac:dyDescent="0.25">
      <c r="B369" s="334"/>
      <c r="C369" s="335"/>
      <c r="D369" s="335"/>
      <c r="E369" s="336" t="s">
        <v>310</v>
      </c>
      <c r="F369" s="77"/>
      <c r="G369" s="337"/>
      <c r="H369" s="338"/>
      <c r="I369" s="78" t="e">
        <f>IF(F369/F370&gt;1.1, "Ballon sousdimensionné par rapport aux besoins journaliers !",IF(F369/F370&lt;0.9,"Ballon sursdimensionné par rapport aux besoins journaliers !","OK : Volume ballon en rapport aux besoins"))</f>
        <v>#DIV/0!</v>
      </c>
      <c r="J369" s="78"/>
      <c r="K369" s="203"/>
      <c r="L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spans="2:46" hidden="1" x14ac:dyDescent="0.25">
      <c r="B370" s="411" t="s">
        <v>197</v>
      </c>
      <c r="C370" s="412"/>
      <c r="D370" s="412"/>
      <c r="E370" s="413"/>
      <c r="F370" s="77"/>
      <c r="G370" s="487"/>
      <c r="H370" s="488"/>
      <c r="I370" s="78" t="e">
        <f>IF(F370/F363&gt;55, "Ballon sursdimensionné ou surface capteur trop petite !",IF(F370/F363&lt;45,"Ballon sousdimensionné ou surface capteur trop grande !","OK : ratio (Volume ballon/Surface capteur)"))</f>
        <v>#DIV/0!</v>
      </c>
      <c r="J370" s="78"/>
      <c r="K370" s="203"/>
      <c r="L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spans="2:46" ht="15" hidden="1" customHeight="1" x14ac:dyDescent="0.25">
      <c r="B371" s="411" t="s">
        <v>198</v>
      </c>
      <c r="C371" s="412"/>
      <c r="D371" s="412"/>
      <c r="E371" s="413"/>
      <c r="F371" s="77"/>
      <c r="G371" s="487"/>
      <c r="H371" s="488"/>
      <c r="I371" s="79"/>
      <c r="J371" s="79"/>
      <c r="K371" s="204"/>
      <c r="L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spans="2:46" hidden="1" x14ac:dyDescent="0.25">
      <c r="B372" s="411" t="s">
        <v>199</v>
      </c>
      <c r="C372" s="412"/>
      <c r="D372" s="412"/>
      <c r="E372" s="413"/>
      <c r="F372" s="77"/>
      <c r="G372" s="497" t="s">
        <v>259</v>
      </c>
      <c r="H372" s="498"/>
      <c r="I372" s="79"/>
      <c r="J372" s="78"/>
      <c r="K372" s="203"/>
      <c r="L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spans="2:46" hidden="1" x14ac:dyDescent="0.25">
      <c r="B373" s="411" t="s">
        <v>200</v>
      </c>
      <c r="C373" s="412"/>
      <c r="D373" s="412"/>
      <c r="E373" s="413"/>
      <c r="F373" s="80">
        <f>F372*0.006</f>
        <v>0</v>
      </c>
      <c r="G373" s="487"/>
      <c r="H373" s="488"/>
      <c r="I373" s="78"/>
      <c r="J373" s="78"/>
      <c r="K373" s="203"/>
      <c r="L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spans="2:46" hidden="1" x14ac:dyDescent="0.25">
      <c r="B374" s="414" t="s">
        <v>292</v>
      </c>
      <c r="C374" s="415"/>
      <c r="D374" s="412"/>
      <c r="E374" s="413"/>
      <c r="F374" s="80" t="e">
        <f>F372/F363*1000</f>
        <v>#DIV/0!</v>
      </c>
      <c r="G374" s="487"/>
      <c r="H374" s="488"/>
      <c r="I374" s="78" t="e">
        <f>IF(F374&lt;400, "Non éligible ! Le projet doit être supérieur à 400 kWh/m² utile","OK : productivité supérieur à 400 kWh/m² utile")</f>
        <v>#DIV/0!</v>
      </c>
      <c r="J374" s="78"/>
      <c r="K374" s="203"/>
      <c r="L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spans="2:46" ht="15.75" thickBot="1" x14ac:dyDescent="0.3">
      <c r="B375" s="301" t="s">
        <v>273</v>
      </c>
      <c r="C375" s="207"/>
      <c r="D375" s="207"/>
      <c r="E375" s="207"/>
      <c r="F375" s="207"/>
      <c r="G375" s="207"/>
      <c r="H375" s="207"/>
      <c r="I375" s="207"/>
      <c r="J375" s="207"/>
      <c r="K375" s="208"/>
      <c r="L375" s="29"/>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spans="2:46" ht="16.5" thickBot="1" x14ac:dyDescent="0.3">
      <c r="B376" s="614" t="s">
        <v>202</v>
      </c>
      <c r="C376" s="615"/>
      <c r="D376" s="615"/>
      <c r="E376" s="615"/>
      <c r="F376" s="615"/>
      <c r="G376" s="421"/>
      <c r="H376" s="421"/>
      <c r="I376" s="421"/>
      <c r="J376" s="421"/>
      <c r="K376" s="422"/>
      <c r="L376" s="29"/>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spans="2:46" x14ac:dyDescent="0.25">
      <c r="B377" s="186"/>
      <c r="C377" s="52"/>
      <c r="D377" s="52"/>
      <c r="E377" s="52"/>
      <c r="F377" s="52"/>
      <c r="G377" s="52"/>
      <c r="H377" s="52"/>
      <c r="I377" s="52"/>
      <c r="J377" s="52"/>
      <c r="K377" s="193"/>
      <c r="L377" s="29"/>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spans="2:46" x14ac:dyDescent="0.25">
      <c r="B378" s="186"/>
      <c r="C378" s="53"/>
      <c r="D378" s="53"/>
      <c r="E378" s="53"/>
      <c r="F378" s="53"/>
      <c r="G378" s="53"/>
      <c r="H378" s="53"/>
      <c r="I378" s="53"/>
      <c r="J378" s="53"/>
      <c r="K378" s="193"/>
      <c r="L378" s="29"/>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spans="2:46" x14ac:dyDescent="0.25">
      <c r="B379" s="186"/>
      <c r="C379" s="53"/>
      <c r="D379" s="53"/>
      <c r="E379" s="53"/>
      <c r="F379" s="53"/>
      <c r="G379" s="53"/>
      <c r="H379" s="53"/>
      <c r="I379" s="53"/>
      <c r="J379" s="53"/>
      <c r="K379" s="193"/>
      <c r="L379" s="29"/>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spans="2:46" x14ac:dyDescent="0.25">
      <c r="B380" s="186"/>
      <c r="C380" s="53"/>
      <c r="D380" s="53"/>
      <c r="E380" s="53"/>
      <c r="F380" s="53"/>
      <c r="G380" s="53"/>
      <c r="H380" s="53"/>
      <c r="I380" s="53"/>
      <c r="J380" s="53"/>
      <c r="K380" s="193"/>
      <c r="L380" s="29"/>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spans="2:46" ht="15.75" thickBot="1" x14ac:dyDescent="0.3">
      <c r="B381" s="206"/>
      <c r="C381" s="207"/>
      <c r="D381" s="207"/>
      <c r="E381" s="207"/>
      <c r="F381" s="207"/>
      <c r="G381" s="207"/>
      <c r="H381" s="207"/>
      <c r="I381" s="207"/>
      <c r="J381" s="207"/>
      <c r="K381" s="208"/>
      <c r="L381" s="29"/>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spans="2:46" x14ac:dyDescent="0.25">
      <c r="B382" s="84"/>
      <c r="C382" s="84"/>
      <c r="D382" s="84"/>
      <c r="E382" s="84"/>
      <c r="F382" s="84"/>
      <c r="G382" s="84"/>
      <c r="H382" s="84"/>
      <c r="I382" s="84"/>
      <c r="J382" s="84"/>
      <c r="K382" s="84"/>
      <c r="L382" s="29"/>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spans="2:46" ht="15.75" thickBot="1" x14ac:dyDescent="0.3">
      <c r="B383" s="84"/>
      <c r="C383" s="84"/>
      <c r="D383" s="84"/>
      <c r="E383" s="84"/>
      <c r="F383" s="84"/>
      <c r="G383" s="84"/>
      <c r="H383" s="84"/>
      <c r="I383" s="84"/>
      <c r="J383" s="84"/>
      <c r="K383" s="84"/>
      <c r="L383" s="29"/>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spans="2:46" ht="19.5" thickBot="1" x14ac:dyDescent="0.35">
      <c r="B384" s="472" t="s">
        <v>244</v>
      </c>
      <c r="C384" s="473"/>
      <c r="D384" s="473"/>
      <c r="E384" s="473"/>
      <c r="F384" s="473"/>
      <c r="G384" s="473"/>
      <c r="H384" s="473"/>
      <c r="I384" s="473"/>
      <c r="J384" s="473"/>
      <c r="K384" s="474"/>
      <c r="L384" s="29"/>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spans="2:46" ht="16.5" thickBot="1" x14ac:dyDescent="0.3">
      <c r="B385" s="209" t="s">
        <v>24</v>
      </c>
      <c r="C385" s="162"/>
      <c r="D385" s="162"/>
      <c r="E385" s="162"/>
      <c r="F385" s="162"/>
      <c r="G385" s="162"/>
      <c r="H385" s="162"/>
      <c r="I385" s="162"/>
      <c r="J385" s="162"/>
      <c r="K385" s="210"/>
      <c r="L385" s="29"/>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spans="2:46" x14ac:dyDescent="0.25">
      <c r="B386" s="211" t="s">
        <v>103</v>
      </c>
      <c r="C386" s="114"/>
      <c r="D386" s="114"/>
      <c r="E386" s="114"/>
      <c r="F386" s="115"/>
      <c r="G386" s="157" t="s">
        <v>5</v>
      </c>
      <c r="H386" s="157"/>
      <c r="I386" s="157"/>
      <c r="J386" s="157"/>
      <c r="K386" s="212"/>
      <c r="L386" s="29"/>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spans="2:46" x14ac:dyDescent="0.25">
      <c r="B387" s="411" t="s">
        <v>212</v>
      </c>
      <c r="C387" s="412"/>
      <c r="D387" s="412"/>
      <c r="E387" s="413"/>
      <c r="F387" s="149">
        <f>F363+F347+F331+F315+F299</f>
        <v>100</v>
      </c>
      <c r="G387" s="78" t="str">
        <f>IF(F387&gt;500,"Projet éligible au Fonds Chaleur régional",(IF(F387&gt;1,"OK : éligible CCR","Critère à définir")))</f>
        <v>OK : éligible CCR</v>
      </c>
      <c r="H387" s="158"/>
      <c r="I387" s="158"/>
      <c r="J387" s="158"/>
      <c r="K387" s="213"/>
      <c r="L387" s="29"/>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spans="2:46" ht="15" customHeight="1" x14ac:dyDescent="0.25">
      <c r="B388" s="411" t="s">
        <v>197</v>
      </c>
      <c r="C388" s="412"/>
      <c r="D388" s="412"/>
      <c r="E388" s="413"/>
      <c r="F388" s="80">
        <f>F370+F354+F338+F322+F306</f>
        <v>5000</v>
      </c>
      <c r="G388" s="158"/>
      <c r="H388" s="158"/>
      <c r="I388" s="158"/>
      <c r="J388" s="158"/>
      <c r="K388" s="213"/>
      <c r="L388" s="29"/>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spans="2:46" ht="15" customHeight="1" x14ac:dyDescent="0.25">
      <c r="B389" s="411" t="s">
        <v>198</v>
      </c>
      <c r="C389" s="412"/>
      <c r="D389" s="412"/>
      <c r="E389" s="413"/>
      <c r="F389" s="80">
        <f>F371+F355+F339+F323+F307</f>
        <v>3000</v>
      </c>
      <c r="G389" s="158"/>
      <c r="H389" s="158"/>
      <c r="I389" s="158"/>
      <c r="J389" s="158"/>
      <c r="K389" s="213"/>
      <c r="L389" s="29"/>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spans="2:46" ht="15" customHeight="1" x14ac:dyDescent="0.25">
      <c r="B390" s="214"/>
      <c r="C390" s="152"/>
      <c r="D390" s="152"/>
      <c r="E390" s="153" t="s">
        <v>279</v>
      </c>
      <c r="F390" s="308">
        <f>F373+F357+F341+F325+F309</f>
        <v>0.3</v>
      </c>
      <c r="G390" s="158"/>
      <c r="H390" s="158"/>
      <c r="I390" s="158"/>
      <c r="J390" s="158"/>
      <c r="K390" s="213"/>
      <c r="L390" s="29"/>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spans="2:46" ht="15" customHeight="1" x14ac:dyDescent="0.25">
      <c r="B391" s="214"/>
      <c r="C391" s="152"/>
      <c r="D391" s="152"/>
      <c r="E391" s="153" t="s">
        <v>221</v>
      </c>
      <c r="F391" s="156">
        <v>160</v>
      </c>
      <c r="G391" s="159" t="str">
        <f>IF(OR(ecsouprocess="ECS",ecsouprocess="Les deux"),IF(F388/F391&gt;(30*1.1),"Attention au sur-dimensionnement des ballons solaires (cf fiche SOCOL)",IF(F388/F391&lt;(30*0.9),"Attention au sous-dimensionnement des ballons solaires (cf fiche SOCOL)","Ok pour le Volume ballon (cf fiche SOCOL)")),"")</f>
        <v>Ok pour le Volume ballon (cf fiche SOCOL)</v>
      </c>
      <c r="H391" s="158"/>
      <c r="I391" s="158"/>
      <c r="J391" s="158"/>
      <c r="K391" s="213"/>
      <c r="L391" s="29"/>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spans="2:46" ht="15.75" thickBot="1" x14ac:dyDescent="0.3">
      <c r="B392" s="481" t="s">
        <v>199</v>
      </c>
      <c r="C392" s="482"/>
      <c r="D392" s="482"/>
      <c r="E392" s="483"/>
      <c r="F392" s="215">
        <f>F372+F356+F340+F308+F324</f>
        <v>50</v>
      </c>
      <c r="G392" s="98" t="str">
        <f>IF(F392&gt;120, "Projet pour AAP","")</f>
        <v/>
      </c>
      <c r="H392" s="216"/>
      <c r="I392" s="216"/>
      <c r="J392" s="216"/>
      <c r="K392" s="217"/>
      <c r="L392" s="29"/>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spans="2:46" x14ac:dyDescent="0.25">
      <c r="B393" s="84"/>
      <c r="C393" s="84"/>
      <c r="D393" s="84"/>
      <c r="E393" s="84"/>
      <c r="F393" s="84"/>
      <c r="G393" s="84"/>
      <c r="H393" s="84"/>
      <c r="I393" s="84"/>
      <c r="J393" s="84"/>
      <c r="K393" s="84"/>
      <c r="L393" s="29"/>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spans="2:46" x14ac:dyDescent="0.25">
      <c r="B394" s="84"/>
      <c r="C394" s="84"/>
      <c r="D394" s="84"/>
      <c r="E394" s="84"/>
      <c r="F394" s="84"/>
      <c r="G394" s="84"/>
      <c r="I394" s="84"/>
      <c r="J394" s="84"/>
      <c r="K394" s="84"/>
      <c r="L394" s="29"/>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spans="2:46" x14ac:dyDescent="0.25">
      <c r="B395" s="84"/>
      <c r="C395" s="84"/>
      <c r="D395" s="84"/>
      <c r="E395" s="84"/>
      <c r="F395" s="84"/>
      <c r="G395" s="84"/>
      <c r="H395" s="29"/>
      <c r="I395" s="84"/>
      <c r="J395" s="84"/>
      <c r="K395" s="84"/>
      <c r="L395" s="29"/>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spans="2:46" x14ac:dyDescent="0.25">
      <c r="B396" s="84"/>
      <c r="C396" s="84"/>
      <c r="D396" s="84"/>
      <c r="E396" s="84"/>
      <c r="F396" s="84"/>
      <c r="G396" s="84"/>
      <c r="H396" s="29"/>
      <c r="I396" s="84"/>
      <c r="J396" s="84"/>
      <c r="K396" s="84"/>
      <c r="L396" s="29"/>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spans="2:46" x14ac:dyDescent="0.25">
      <c r="B397" s="4"/>
      <c r="C397" s="29"/>
      <c r="D397" s="29"/>
      <c r="E397" s="29"/>
      <c r="F397" s="29"/>
      <c r="G397" s="29"/>
      <c r="H397" s="29"/>
      <c r="I397" s="29"/>
      <c r="J397" s="29"/>
      <c r="K397" s="29"/>
      <c r="L397" s="29"/>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spans="2:46" ht="15.75" thickBot="1" x14ac:dyDescent="0.3">
      <c r="B398" s="4"/>
      <c r="C398" s="29"/>
      <c r="D398" s="29"/>
      <c r="E398" s="29"/>
      <c r="F398" s="29"/>
      <c r="G398" s="29"/>
      <c r="H398" s="29"/>
      <c r="I398" s="29"/>
      <c r="J398" s="29"/>
      <c r="L398" s="29"/>
      <c r="M398"/>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spans="2:46" ht="19.5" thickBot="1" x14ac:dyDescent="0.35">
      <c r="B399" s="472" t="s">
        <v>240</v>
      </c>
      <c r="C399" s="473"/>
      <c r="D399" s="473"/>
      <c r="E399" s="473"/>
      <c r="F399" s="473"/>
      <c r="G399" s="473"/>
      <c r="H399" s="473"/>
      <c r="I399" s="473"/>
      <c r="J399" s="473"/>
      <c r="K399" s="474"/>
      <c r="L399" s="29"/>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spans="2:46" s="4" customFormat="1" x14ac:dyDescent="0.25">
      <c r="B400" s="478" t="s">
        <v>280</v>
      </c>
      <c r="C400" s="479"/>
      <c r="D400" s="480"/>
      <c r="E400" s="113" t="s">
        <v>15</v>
      </c>
      <c r="F400" s="113" t="s">
        <v>107</v>
      </c>
      <c r="G400" s="113" t="s">
        <v>5</v>
      </c>
      <c r="H400" s="616" t="s">
        <v>48</v>
      </c>
      <c r="I400" s="617"/>
      <c r="J400" s="617"/>
      <c r="K400" s="618"/>
      <c r="L400" s="29"/>
    </row>
    <row r="401" spans="2:46" s="4" customFormat="1" x14ac:dyDescent="0.25">
      <c r="B401" s="411" t="s">
        <v>30</v>
      </c>
      <c r="C401" s="412"/>
      <c r="D401" s="413"/>
      <c r="E401" s="257">
        <v>0</v>
      </c>
      <c r="F401" s="274">
        <f>F392</f>
        <v>50</v>
      </c>
      <c r="G401" s="16"/>
      <c r="H401" s="98"/>
      <c r="I401" s="99"/>
      <c r="J401" s="99"/>
      <c r="K401" s="218"/>
      <c r="L401" s="29"/>
    </row>
    <row r="402" spans="2:46" x14ac:dyDescent="0.25">
      <c r="B402" s="411" t="s">
        <v>31</v>
      </c>
      <c r="C402" s="412"/>
      <c r="D402" s="413"/>
      <c r="E402" s="275">
        <f>E401/E287</f>
        <v>0</v>
      </c>
      <c r="F402" s="276">
        <f>F401/E287</f>
        <v>0.58823529411764708</v>
      </c>
      <c r="G402" s="18"/>
      <c r="H402" s="98"/>
      <c r="I402" s="99"/>
      <c r="J402" s="99"/>
      <c r="K402" s="218"/>
      <c r="L402" s="29"/>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spans="2:46" s="4" customFormat="1" x14ac:dyDescent="0.25">
      <c r="B403" s="411" t="s">
        <v>32</v>
      </c>
      <c r="C403" s="412"/>
      <c r="D403" s="413"/>
      <c r="E403" s="275">
        <f>IFERROR(((E408-(E67-E401)/E409)/E408),"")</f>
        <v>0</v>
      </c>
      <c r="F403" s="276">
        <f>(E418-(F418+F390))/E418</f>
        <v>0.60963321799307968</v>
      </c>
      <c r="G403" s="16"/>
      <c r="H403" s="98" t="str">
        <f>IF(F403&lt;0.3, "Non éligible ! Fsav doit être au minimum de 30%","OK : Supérieur à 30%")</f>
        <v>OK : Supérieur à 30%</v>
      </c>
      <c r="I403" s="99"/>
      <c r="J403" s="99"/>
      <c r="K403" s="218"/>
      <c r="L403" s="29"/>
    </row>
    <row r="404" spans="2:46" s="4" customFormat="1" ht="15.75" thickBot="1" x14ac:dyDescent="0.3">
      <c r="B404" s="411" t="s">
        <v>291</v>
      </c>
      <c r="C404" s="412"/>
      <c r="D404" s="413" t="s">
        <v>291</v>
      </c>
      <c r="E404" s="322"/>
      <c r="F404" s="323">
        <f>F401/F387*1000</f>
        <v>500</v>
      </c>
      <c r="G404" s="16"/>
      <c r="H404" s="78" t="str">
        <f>IF(F404&lt;400, "Non éligible ! Le projet doit être supérieur à 400 kWh/m² utile","OK : productivité supérieur à 400 kWh/m² utile")</f>
        <v>OK : productivité supérieur à 400 kWh/m² utile</v>
      </c>
      <c r="I404" s="99"/>
      <c r="J404" s="99"/>
      <c r="K404" s="218"/>
      <c r="L404" s="29"/>
    </row>
    <row r="405" spans="2:46" s="4" customFormat="1" x14ac:dyDescent="0.25">
      <c r="B405" s="478" t="s">
        <v>33</v>
      </c>
      <c r="C405" s="479"/>
      <c r="D405" s="480"/>
      <c r="E405" s="56"/>
      <c r="F405" s="56"/>
      <c r="G405" s="16"/>
      <c r="H405" s="98"/>
      <c r="I405" s="99"/>
      <c r="J405" s="99"/>
      <c r="K405" s="218"/>
      <c r="L405" s="29"/>
    </row>
    <row r="406" spans="2:46" x14ac:dyDescent="0.25">
      <c r="B406" s="411" t="s">
        <v>34</v>
      </c>
      <c r="C406" s="412"/>
      <c r="D406" s="413"/>
      <c r="E406" s="277">
        <f>(E287-E401)</f>
        <v>85</v>
      </c>
      <c r="F406" s="278">
        <f>E406-F401</f>
        <v>35</v>
      </c>
      <c r="G406" s="16"/>
      <c r="H406" s="98"/>
      <c r="I406" s="99"/>
      <c r="J406" s="99"/>
      <c r="K406" s="218"/>
      <c r="L406" s="29"/>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spans="2:46" ht="15" customHeight="1" x14ac:dyDescent="0.25">
      <c r="B407" s="411" t="s">
        <v>35</v>
      </c>
      <c r="C407" s="412"/>
      <c r="D407" s="413"/>
      <c r="E407" s="285" t="s">
        <v>36</v>
      </c>
      <c r="F407" s="286" t="s">
        <v>36</v>
      </c>
      <c r="G407" s="16"/>
      <c r="H407" s="98"/>
      <c r="I407" s="99"/>
      <c r="J407" s="99"/>
      <c r="K407" s="218"/>
      <c r="L407" s="29"/>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spans="2:46" x14ac:dyDescent="0.25">
      <c r="B408" s="411" t="s">
        <v>37</v>
      </c>
      <c r="C408" s="412"/>
      <c r="D408" s="413"/>
      <c r="E408" s="279">
        <f>(E287-E401)/E409</f>
        <v>106.25</v>
      </c>
      <c r="F408" s="280">
        <f>(E287-F401)/F409</f>
        <v>41.176470588235297</v>
      </c>
      <c r="G408" s="16"/>
      <c r="H408" s="98"/>
      <c r="I408" s="99"/>
      <c r="J408" s="99"/>
      <c r="K408" s="218"/>
      <c r="L408" s="29"/>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spans="2:46" ht="15" customHeight="1" x14ac:dyDescent="0.25">
      <c r="B409" s="411" t="s">
        <v>105</v>
      </c>
      <c r="C409" s="412"/>
      <c r="D409" s="413"/>
      <c r="E409" s="281">
        <v>0.8</v>
      </c>
      <c r="F409" s="282">
        <v>0.85</v>
      </c>
      <c r="G409" s="258" t="s">
        <v>260</v>
      </c>
      <c r="H409" s="98"/>
      <c r="I409" s="99"/>
      <c r="J409" s="99"/>
      <c r="K409" s="218"/>
      <c r="L409" s="29"/>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spans="2:46" ht="15" customHeight="1" thickBot="1" x14ac:dyDescent="0.3">
      <c r="B410" s="481" t="s">
        <v>38</v>
      </c>
      <c r="C410" s="482"/>
      <c r="D410" s="483"/>
      <c r="E410" s="283">
        <v>5</v>
      </c>
      <c r="F410" s="284">
        <v>5</v>
      </c>
      <c r="G410" s="16"/>
      <c r="H410" s="98"/>
      <c r="I410" s="99"/>
      <c r="J410" s="99"/>
      <c r="K410" s="218"/>
      <c r="L410" s="29"/>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spans="2:46" ht="15" customHeight="1" x14ac:dyDescent="0.25">
      <c r="B411" s="478" t="s">
        <v>104</v>
      </c>
      <c r="C411" s="479"/>
      <c r="D411" s="480"/>
      <c r="E411" s="56"/>
      <c r="F411" s="56"/>
      <c r="G411" s="16"/>
      <c r="H411" s="98"/>
      <c r="I411" s="99"/>
      <c r="J411" s="99"/>
      <c r="K411" s="218"/>
      <c r="L411" s="29"/>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spans="2:46" ht="15" customHeight="1" x14ac:dyDescent="0.25">
      <c r="B412" s="619" t="s">
        <v>39</v>
      </c>
      <c r="C412" s="620"/>
      <c r="D412" s="621"/>
      <c r="E412" s="145">
        <v>0</v>
      </c>
      <c r="F412" s="146">
        <v>0</v>
      </c>
      <c r="G412" s="16"/>
      <c r="H412" s="98"/>
      <c r="I412" s="99"/>
      <c r="J412" s="99"/>
      <c r="K412" s="218"/>
      <c r="L412" s="29"/>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spans="2:46" ht="15" customHeight="1" x14ac:dyDescent="0.25">
      <c r="B413" s="619" t="s">
        <v>35</v>
      </c>
      <c r="C413" s="620"/>
      <c r="D413" s="621"/>
      <c r="E413" s="141" t="s">
        <v>36</v>
      </c>
      <c r="F413" s="141" t="s">
        <v>36</v>
      </c>
      <c r="G413" s="16"/>
      <c r="H413" s="98"/>
      <c r="I413" s="99"/>
      <c r="J413" s="99"/>
      <c r="K413" s="218"/>
      <c r="L413" s="29"/>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spans="2:46" ht="15" customHeight="1" x14ac:dyDescent="0.25">
      <c r="B414" s="619" t="s">
        <v>37</v>
      </c>
      <c r="C414" s="620"/>
      <c r="D414" s="621"/>
      <c r="E414" s="147">
        <f>E412/E415</f>
        <v>0</v>
      </c>
      <c r="F414" s="148">
        <f>F412/F415</f>
        <v>0</v>
      </c>
      <c r="G414" s="16"/>
      <c r="H414" s="98"/>
      <c r="I414" s="99"/>
      <c r="J414" s="99"/>
      <c r="K414" s="218"/>
      <c r="L414" s="29"/>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spans="2:46" ht="15.75" customHeight="1" x14ac:dyDescent="0.25">
      <c r="B415" s="619" t="s">
        <v>106</v>
      </c>
      <c r="C415" s="620"/>
      <c r="D415" s="621"/>
      <c r="E415" s="15">
        <v>0.8</v>
      </c>
      <c r="F415" s="19">
        <v>0.85</v>
      </c>
      <c r="G415" s="309" t="s">
        <v>260</v>
      </c>
      <c r="H415" s="98"/>
      <c r="I415" s="99"/>
      <c r="J415" s="99"/>
      <c r="K415" s="218"/>
      <c r="L415" s="29"/>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spans="2:46" ht="15.75" thickBot="1" x14ac:dyDescent="0.3">
      <c r="B416" s="611" t="s">
        <v>38</v>
      </c>
      <c r="C416" s="612"/>
      <c r="D416" s="613"/>
      <c r="E416" s="20">
        <v>5</v>
      </c>
      <c r="F416" s="21">
        <v>5</v>
      </c>
      <c r="G416" s="16"/>
      <c r="H416" s="98"/>
      <c r="I416" s="99"/>
      <c r="J416" s="99"/>
      <c r="K416" s="218"/>
      <c r="L416" s="29"/>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spans="2:46" x14ac:dyDescent="0.25">
      <c r="B417" s="478" t="s">
        <v>40</v>
      </c>
      <c r="C417" s="479"/>
      <c r="D417" s="480"/>
      <c r="E417" s="56"/>
      <c r="F417" s="56"/>
      <c r="G417" s="16"/>
      <c r="H417" s="98"/>
      <c r="I417" s="99"/>
      <c r="J417" s="99"/>
      <c r="K417" s="218"/>
      <c r="L417" s="29"/>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spans="2:46" x14ac:dyDescent="0.25">
      <c r="B418" s="411" t="s">
        <v>204</v>
      </c>
      <c r="C418" s="412"/>
      <c r="D418" s="413"/>
      <c r="E418" s="287">
        <f>E408+E414</f>
        <v>106.25</v>
      </c>
      <c r="F418" s="288">
        <f>F408+F414</f>
        <v>41.176470588235297</v>
      </c>
      <c r="G418" s="17"/>
      <c r="H418" s="98"/>
      <c r="I418" s="99"/>
      <c r="J418" s="99"/>
      <c r="K418" s="218"/>
      <c r="L418" s="29"/>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spans="2:46" x14ac:dyDescent="0.25">
      <c r="B419" s="411" t="s">
        <v>205</v>
      </c>
      <c r="C419" s="412"/>
      <c r="D419" s="413"/>
      <c r="E419" s="289">
        <f>E406+E412</f>
        <v>85</v>
      </c>
      <c r="F419" s="290">
        <f>F406+F412</f>
        <v>35</v>
      </c>
      <c r="G419" s="17"/>
      <c r="H419" s="98"/>
      <c r="I419" s="99"/>
      <c r="J419" s="99"/>
      <c r="K419" s="218"/>
      <c r="L419" s="29"/>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spans="2:46" x14ac:dyDescent="0.25">
      <c r="B420" s="411" t="s">
        <v>206</v>
      </c>
      <c r="C420" s="412"/>
      <c r="D420" s="413"/>
      <c r="E420" s="290">
        <f>E410+E416</f>
        <v>10</v>
      </c>
      <c r="F420" s="290">
        <f>F410+F416</f>
        <v>10</v>
      </c>
      <c r="G420" s="16"/>
      <c r="H420" s="98"/>
      <c r="I420" s="99"/>
      <c r="J420" s="99"/>
      <c r="K420" s="218"/>
      <c r="L420" s="29"/>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spans="2:46" s="4" customFormat="1" x14ac:dyDescent="0.25">
      <c r="B421" s="411" t="s">
        <v>41</v>
      </c>
      <c r="C421" s="412"/>
      <c r="D421" s="413"/>
      <c r="E421" s="291">
        <f>E401/E419</f>
        <v>0</v>
      </c>
      <c r="F421" s="292">
        <f>(F401-F390*2.5)/(F419+F401)</f>
        <v>0.5794117647058824</v>
      </c>
      <c r="G421" s="16"/>
      <c r="H421" s="98"/>
      <c r="I421" s="99"/>
      <c r="J421" s="99"/>
      <c r="K421" s="218"/>
      <c r="L421" s="29"/>
    </row>
    <row r="422" spans="2:46" s="4" customFormat="1" ht="15.75" thickBot="1" x14ac:dyDescent="0.3">
      <c r="B422" s="481" t="s">
        <v>207</v>
      </c>
      <c r="C422" s="482"/>
      <c r="D422" s="483"/>
      <c r="E422" s="293"/>
      <c r="F422" s="294">
        <f>(E418-F418)*0.243</f>
        <v>15.812867647058821</v>
      </c>
      <c r="G422" s="219"/>
      <c r="H422" s="220"/>
      <c r="I422" s="221"/>
      <c r="J422" s="221"/>
      <c r="K422" s="222"/>
      <c r="L422" s="29"/>
    </row>
    <row r="423" spans="2:46" s="4" customFormat="1" x14ac:dyDescent="0.25">
      <c r="B423" s="295"/>
      <c r="L423" s="29"/>
    </row>
    <row r="424" spans="2:46" s="4" customFormat="1" x14ac:dyDescent="0.25"/>
    <row r="425" spans="2:46" s="4" customFormat="1" x14ac:dyDescent="0.25"/>
    <row r="426" spans="2:46" s="4" customFormat="1" x14ac:dyDescent="0.25"/>
    <row r="427" spans="2:46" s="4" customFormat="1" x14ac:dyDescent="0.25"/>
    <row r="428" spans="2:46" s="4" customFormat="1" ht="15.75" thickBot="1" x14ac:dyDescent="0.3"/>
    <row r="429" spans="2:46" s="4" customFormat="1" ht="19.5" thickBot="1" x14ac:dyDescent="0.35">
      <c r="B429" s="472" t="s">
        <v>241</v>
      </c>
      <c r="C429" s="473"/>
      <c r="D429" s="473"/>
      <c r="E429" s="473"/>
      <c r="F429" s="473"/>
      <c r="G429" s="473"/>
      <c r="H429" s="473"/>
      <c r="I429" s="473"/>
      <c r="J429" s="473"/>
      <c r="K429" s="474"/>
    </row>
    <row r="430" spans="2:46" s="4" customFormat="1" ht="15" customHeight="1" x14ac:dyDescent="0.25">
      <c r="B430" s="484" t="s">
        <v>112</v>
      </c>
      <c r="C430" s="485"/>
      <c r="D430" s="485"/>
      <c r="E430" s="485"/>
      <c r="F430" s="486"/>
      <c r="G430" s="489" t="s">
        <v>5</v>
      </c>
      <c r="H430" s="490"/>
      <c r="I430" s="490"/>
      <c r="J430" s="490"/>
      <c r="K430" s="491"/>
    </row>
    <row r="431" spans="2:46" s="4" customFormat="1" x14ac:dyDescent="0.25">
      <c r="B431" s="205" t="s">
        <v>114</v>
      </c>
      <c r="C431" s="85"/>
      <c r="D431" s="85"/>
      <c r="E431" s="86"/>
      <c r="F431" s="379">
        <v>150000</v>
      </c>
      <c r="G431" s="470"/>
      <c r="H431" s="470"/>
      <c r="I431" s="470"/>
      <c r="J431" s="470"/>
      <c r="K431" s="471"/>
    </row>
    <row r="432" spans="2:46" s="4" customFormat="1" x14ac:dyDescent="0.25">
      <c r="B432" s="205" t="s">
        <v>115</v>
      </c>
      <c r="C432" s="85"/>
      <c r="D432" s="85"/>
      <c r="E432" s="86"/>
      <c r="F432" s="27"/>
      <c r="G432" s="470"/>
      <c r="H432" s="470"/>
      <c r="I432" s="470"/>
      <c r="J432" s="470"/>
      <c r="K432" s="471"/>
    </row>
    <row r="433" spans="2:11" s="4" customFormat="1" x14ac:dyDescent="0.25">
      <c r="B433" s="205" t="s">
        <v>116</v>
      </c>
      <c r="C433" s="85"/>
      <c r="D433" s="85"/>
      <c r="E433" s="86"/>
      <c r="F433" s="27"/>
      <c r="G433" s="470"/>
      <c r="H433" s="470"/>
      <c r="I433" s="470"/>
      <c r="J433" s="470"/>
      <c r="K433" s="471"/>
    </row>
    <row r="434" spans="2:11" s="4" customFormat="1" x14ac:dyDescent="0.25">
      <c r="B434" s="205" t="s">
        <v>117</v>
      </c>
      <c r="C434" s="85"/>
      <c r="D434" s="85"/>
      <c r="E434" s="86"/>
      <c r="F434" s="27"/>
      <c r="G434" s="470"/>
      <c r="H434" s="470"/>
      <c r="I434" s="470"/>
      <c r="J434" s="470"/>
      <c r="K434" s="471"/>
    </row>
    <row r="435" spans="2:11" s="4" customFormat="1" x14ac:dyDescent="0.25">
      <c r="B435" s="205" t="s">
        <v>118</v>
      </c>
      <c r="C435" s="85"/>
      <c r="D435" s="85"/>
      <c r="E435" s="86"/>
      <c r="F435" s="82"/>
      <c r="G435" s="470"/>
      <c r="H435" s="470"/>
      <c r="I435" s="470"/>
      <c r="J435" s="470"/>
      <c r="K435" s="471"/>
    </row>
    <row r="436" spans="2:11" s="4" customFormat="1" x14ac:dyDescent="0.25">
      <c r="B436" s="205" t="s">
        <v>119</v>
      </c>
      <c r="C436" s="85"/>
      <c r="D436" s="85"/>
      <c r="E436" s="86"/>
      <c r="F436" s="27"/>
      <c r="G436" s="470"/>
      <c r="H436" s="470"/>
      <c r="I436" s="470"/>
      <c r="J436" s="470"/>
      <c r="K436" s="471"/>
    </row>
    <row r="437" spans="2:11" s="4" customFormat="1" x14ac:dyDescent="0.25">
      <c r="B437" s="205" t="s">
        <v>120</v>
      </c>
      <c r="C437" s="85"/>
      <c r="D437" s="85"/>
      <c r="E437" s="86"/>
      <c r="F437" s="27"/>
      <c r="G437" s="470"/>
      <c r="H437" s="470"/>
      <c r="I437" s="470"/>
      <c r="J437" s="470"/>
      <c r="K437" s="471"/>
    </row>
    <row r="438" spans="2:11" s="4" customFormat="1" x14ac:dyDescent="0.25">
      <c r="B438" s="205" t="s">
        <v>121</v>
      </c>
      <c r="C438" s="85"/>
      <c r="D438" s="85"/>
      <c r="E438" s="86"/>
      <c r="F438" s="27"/>
      <c r="G438" s="470"/>
      <c r="H438" s="470"/>
      <c r="I438" s="470"/>
      <c r="J438" s="470"/>
      <c r="K438" s="471"/>
    </row>
    <row r="439" spans="2:11" s="4" customFormat="1" x14ac:dyDescent="0.25">
      <c r="B439" s="205" t="s">
        <v>122</v>
      </c>
      <c r="C439" s="85"/>
      <c r="D439" s="85"/>
      <c r="E439" s="86"/>
      <c r="F439" s="27"/>
      <c r="G439" s="470"/>
      <c r="H439" s="470"/>
      <c r="I439" s="470"/>
      <c r="J439" s="470"/>
      <c r="K439" s="471"/>
    </row>
    <row r="440" spans="2:11" s="4" customFormat="1" x14ac:dyDescent="0.25">
      <c r="B440" s="205" t="s">
        <v>123</v>
      </c>
      <c r="C440" s="85"/>
      <c r="D440" s="85"/>
      <c r="E440" s="86"/>
      <c r="F440" s="27"/>
      <c r="G440" s="470"/>
      <c r="H440" s="470"/>
      <c r="I440" s="470"/>
      <c r="J440" s="470"/>
      <c r="K440" s="471"/>
    </row>
    <row r="441" spans="2:11" s="4" customFormat="1" ht="15.75" thickBot="1" x14ac:dyDescent="0.3">
      <c r="B441" s="223" t="s">
        <v>123</v>
      </c>
      <c r="C441" s="87"/>
      <c r="D441" s="87"/>
      <c r="E441" s="88"/>
      <c r="F441" s="28"/>
      <c r="G441" s="470"/>
      <c r="H441" s="470"/>
      <c r="I441" s="470"/>
      <c r="J441" s="470"/>
      <c r="K441" s="471"/>
    </row>
    <row r="442" spans="2:11" s="4" customFormat="1" ht="15.75" thickBot="1" x14ac:dyDescent="0.3">
      <c r="B442" s="224" t="s">
        <v>124</v>
      </c>
      <c r="C442" s="89"/>
      <c r="D442" s="89"/>
      <c r="E442" s="89"/>
      <c r="F442" s="22"/>
      <c r="G442" s="470"/>
      <c r="H442" s="470"/>
      <c r="I442" s="470"/>
      <c r="J442" s="470"/>
      <c r="K442" s="471"/>
    </row>
    <row r="443" spans="2:11" s="4" customFormat="1" ht="15.75" thickBot="1" x14ac:dyDescent="0.3">
      <c r="B443" s="224" t="s">
        <v>125</v>
      </c>
      <c r="C443" s="89"/>
      <c r="D443" s="89"/>
      <c r="E443" s="89"/>
      <c r="F443" s="22"/>
      <c r="G443" s="470"/>
      <c r="H443" s="470"/>
      <c r="I443" s="470"/>
      <c r="J443" s="470"/>
      <c r="K443" s="471"/>
    </row>
    <row r="444" spans="2:11" s="4" customFormat="1" ht="15.75" thickBot="1" x14ac:dyDescent="0.3">
      <c r="B444" s="589" t="s">
        <v>113</v>
      </c>
      <c r="C444" s="590"/>
      <c r="D444" s="590"/>
      <c r="E444" s="590"/>
      <c r="F444" s="90">
        <f>SUM(F431:F443)</f>
        <v>150000</v>
      </c>
      <c r="G444" s="594"/>
      <c r="H444" s="594"/>
      <c r="I444" s="594"/>
      <c r="J444" s="594"/>
      <c r="K444" s="595"/>
    </row>
    <row r="445" spans="2:11" s="4" customFormat="1" x14ac:dyDescent="0.25">
      <c r="B445" s="225"/>
      <c r="K445" s="226"/>
    </row>
    <row r="446" spans="2:11" s="4" customFormat="1" x14ac:dyDescent="0.25">
      <c r="B446" s="225"/>
      <c r="C446" s="25" t="s">
        <v>126</v>
      </c>
      <c r="D446" s="25"/>
      <c r="E446" s="25"/>
      <c r="F446" s="25"/>
      <c r="G446" s="25"/>
      <c r="H446" s="25"/>
      <c r="I446" s="25"/>
      <c r="J446" s="25"/>
      <c r="K446" s="226"/>
    </row>
    <row r="447" spans="2:11" s="4" customFormat="1" x14ac:dyDescent="0.25">
      <c r="B447" s="225"/>
      <c r="C447" s="26" t="str">
        <f>IFERROR(IF(F444/F299&gt;1000, "le coût du m² dépasse 1000€",""),"")</f>
        <v>le coût du m² dépasse 1000€</v>
      </c>
      <c r="D447" s="23"/>
      <c r="E447" s="23"/>
      <c r="F447" s="23"/>
      <c r="G447" s="23"/>
      <c r="H447" s="23"/>
      <c r="I447" s="23"/>
      <c r="J447" s="23"/>
      <c r="K447" s="226"/>
    </row>
    <row r="448" spans="2:11" s="4" customFormat="1" ht="15.75" thickBot="1" x14ac:dyDescent="0.3">
      <c r="B448" s="225"/>
      <c r="C448" s="24"/>
      <c r="D448" s="24"/>
      <c r="E448" s="24"/>
      <c r="F448" s="24"/>
      <c r="G448" s="24"/>
      <c r="H448" s="24"/>
      <c r="I448" s="24"/>
      <c r="J448" s="24"/>
      <c r="K448" s="226"/>
    </row>
    <row r="449" spans="2:11" s="4" customFormat="1" ht="16.5" thickTop="1" thickBot="1" x14ac:dyDescent="0.3">
      <c r="B449" s="227"/>
      <c r="C449" s="228"/>
      <c r="D449" s="228"/>
      <c r="E449" s="228"/>
      <c r="F449" s="228"/>
      <c r="G449" s="228"/>
      <c r="H449" s="228"/>
      <c r="I449" s="228"/>
      <c r="J449" s="228"/>
      <c r="K449" s="229"/>
    </row>
    <row r="450" spans="2:11" s="4" customFormat="1" x14ac:dyDescent="0.25"/>
    <row r="451" spans="2:11" s="4" customFormat="1" x14ac:dyDescent="0.25">
      <c r="B451" s="330" t="s">
        <v>295</v>
      </c>
      <c r="C451" s="330"/>
      <c r="D451" s="330"/>
      <c r="E451" s="330"/>
    </row>
    <row r="452" spans="2:11" s="4" customFormat="1" x14ac:dyDescent="0.25"/>
    <row r="453" spans="2:11" s="4" customFormat="1" x14ac:dyDescent="0.25">
      <c r="B453" s="324" t="s">
        <v>288</v>
      </c>
      <c r="C453" s="325"/>
      <c r="D453" s="628" t="s">
        <v>53</v>
      </c>
      <c r="E453" s="629"/>
      <c r="F453" s="630"/>
    </row>
    <row r="454" spans="2:11" s="4" customFormat="1" x14ac:dyDescent="0.25">
      <c r="B454" s="326" t="s">
        <v>305</v>
      </c>
      <c r="C454" s="327"/>
      <c r="D454" s="599" t="str">
        <f>IF(F301="oui",(IF(F317="oui",(IF(F333="oui",(IF(F349="oui",(IF(F365="oui","OK : panneaux certifiés",(IF(F365="","OK : panneaux certifiés","Non éligible ! Le projet doit avoir recour à des panneaux certifiés")))),(IF(F349="","OK : panneaux certifiés","Non éligible ! Le projet doit avoir recour à des panneaux certifiés")))),(IF(F333="","OK : panneaux certifiés","Non éligible ! Le projet doit avoir recour à des panneaux certifiés")))),(IF(F317="","OK : panneaux certifiés","Non éligible ! Le projet doit avoir recour à des panneaux certifiés")))),(IF(F301="","Critère à remplir","Non éligible ! Le projet doit avoir recour à des panneaux certifiés")))</f>
        <v>OK : panneaux certifiés</v>
      </c>
      <c r="E454" s="600"/>
      <c r="F454" s="601"/>
    </row>
    <row r="455" spans="2:11" s="4" customFormat="1" x14ac:dyDescent="0.25">
      <c r="B455" s="326" t="s">
        <v>293</v>
      </c>
      <c r="C455" s="327"/>
      <c r="D455" s="599" t="str">
        <f>G387</f>
        <v>OK : éligible CCR</v>
      </c>
      <c r="E455" s="600"/>
      <c r="F455" s="601"/>
    </row>
    <row r="456" spans="2:11" s="4" customFormat="1" x14ac:dyDescent="0.25">
      <c r="B456" s="326" t="s">
        <v>289</v>
      </c>
      <c r="C456" s="327"/>
      <c r="D456" s="625" t="str">
        <f>H403</f>
        <v>OK : Supérieur à 30%</v>
      </c>
      <c r="E456" s="626"/>
      <c r="F456" s="627"/>
    </row>
    <row r="457" spans="2:11" s="4" customFormat="1" x14ac:dyDescent="0.25">
      <c r="B457" s="326" t="s">
        <v>290</v>
      </c>
      <c r="C457" s="327"/>
      <c r="D457" s="599" t="str">
        <f>H404</f>
        <v>OK : productivité supérieur à 400 kWh/m² utile</v>
      </c>
      <c r="E457" s="600"/>
      <c r="F457" s="601"/>
    </row>
    <row r="458" spans="2:11" s="4" customFormat="1" x14ac:dyDescent="0.25">
      <c r="B458" s="326" t="s">
        <v>294</v>
      </c>
      <c r="C458" s="327"/>
      <c r="D458" s="596"/>
      <c r="E458" s="597"/>
      <c r="F458" s="598"/>
    </row>
    <row r="459" spans="2:11" s="4" customFormat="1" x14ac:dyDescent="0.25">
      <c r="B459" s="328" t="s">
        <v>298</v>
      </c>
      <c r="C459" s="329"/>
      <c r="D459" s="596"/>
      <c r="E459" s="597"/>
      <c r="F459" s="598"/>
    </row>
    <row r="460" spans="2:11" s="4" customFormat="1" x14ac:dyDescent="0.25"/>
    <row r="461" spans="2:11" s="4" customFormat="1" x14ac:dyDescent="0.25">
      <c r="B461" s="331" t="s">
        <v>266</v>
      </c>
      <c r="C461" s="330"/>
      <c r="D461" s="330"/>
      <c r="E461" s="330"/>
      <c r="F461" s="273" t="s">
        <v>4</v>
      </c>
    </row>
    <row r="462" spans="2:11" s="4" customFormat="1" x14ac:dyDescent="0.25"/>
    <row r="463" spans="2:11" s="4" customFormat="1" ht="15.75" thickBot="1" x14ac:dyDescent="0.3"/>
    <row r="464" spans="2:11" s="4" customFormat="1" ht="19.5" thickBot="1" x14ac:dyDescent="0.35">
      <c r="B464" s="472" t="s">
        <v>237</v>
      </c>
      <c r="C464" s="473"/>
      <c r="D464" s="473"/>
      <c r="E464" s="473"/>
      <c r="F464" s="473"/>
      <c r="G464" s="473"/>
      <c r="H464" s="473"/>
      <c r="I464" s="473"/>
      <c r="J464" s="473"/>
      <c r="K464" s="474"/>
    </row>
    <row r="465" spans="2:11" s="4" customFormat="1" ht="15.75" thickBot="1" x14ac:dyDescent="0.3">
      <c r="B465" s="584" t="s">
        <v>127</v>
      </c>
      <c r="C465" s="585"/>
      <c r="D465" s="585"/>
      <c r="E465" s="151" t="s">
        <v>128</v>
      </c>
      <c r="F465" s="83" t="s">
        <v>129</v>
      </c>
      <c r="G465" s="81" t="s">
        <v>172</v>
      </c>
      <c r="H465" s="591" t="s">
        <v>203</v>
      </c>
      <c r="I465" s="592"/>
      <c r="J465" s="592"/>
      <c r="K465" s="593"/>
    </row>
    <row r="466" spans="2:11" s="4" customFormat="1" ht="15.75" thickBot="1" x14ac:dyDescent="0.3">
      <c r="B466" s="577" t="s">
        <v>130</v>
      </c>
      <c r="C466" s="578"/>
      <c r="D466" s="579"/>
      <c r="E466" s="272">
        <f>F444-E467</f>
        <v>94000</v>
      </c>
      <c r="F466" s="92">
        <f>E466/$E$474</f>
        <v>0.62666666666666671</v>
      </c>
      <c r="G466" s="142" t="s">
        <v>173</v>
      </c>
      <c r="H466" s="48"/>
      <c r="I466" s="48"/>
      <c r="J466" s="48"/>
      <c r="K466" s="230"/>
    </row>
    <row r="467" spans="2:11" s="4" customFormat="1" ht="15.75" thickBot="1" x14ac:dyDescent="0.3">
      <c r="B467" s="577" t="s">
        <v>131</v>
      </c>
      <c r="C467" s="578"/>
      <c r="D467" s="579"/>
      <c r="E467" s="91">
        <f>SUM(E468:E472)</f>
        <v>56000</v>
      </c>
      <c r="F467" s="92">
        <f t="shared" ref="F467:F473" si="0">E467/$E$474</f>
        <v>0.37333333333333335</v>
      </c>
      <c r="G467" s="142"/>
      <c r="H467" s="49"/>
      <c r="I467" s="49"/>
      <c r="J467" s="49"/>
      <c r="K467" s="231"/>
    </row>
    <row r="468" spans="2:11" s="4" customFormat="1" x14ac:dyDescent="0.25">
      <c r="B468" s="586" t="s">
        <v>132</v>
      </c>
      <c r="C468" s="587"/>
      <c r="D468" s="588"/>
      <c r="E468" s="95">
        <f>S_subvention_ADEME</f>
        <v>56000</v>
      </c>
      <c r="F468" s="92">
        <f t="shared" si="0"/>
        <v>0.37333333333333335</v>
      </c>
      <c r="G468" s="142"/>
      <c r="H468" s="49"/>
      <c r="I468" s="49"/>
      <c r="J468" s="49"/>
      <c r="K468" s="231"/>
    </row>
    <row r="469" spans="2:11" s="4" customFormat="1" x14ac:dyDescent="0.25">
      <c r="B469" s="571" t="s">
        <v>133</v>
      </c>
      <c r="C469" s="572"/>
      <c r="D469" s="573"/>
      <c r="E469" s="96"/>
      <c r="F469" s="92">
        <f t="shared" si="0"/>
        <v>0</v>
      </c>
      <c r="G469" s="142"/>
      <c r="H469" s="49"/>
      <c r="I469" s="49"/>
      <c r="J469" s="49"/>
      <c r="K469" s="231"/>
    </row>
    <row r="470" spans="2:11" s="4" customFormat="1" x14ac:dyDescent="0.25">
      <c r="B470" s="571" t="s">
        <v>134</v>
      </c>
      <c r="C470" s="572"/>
      <c r="D470" s="573"/>
      <c r="E470" s="96">
        <v>0</v>
      </c>
      <c r="F470" s="92">
        <f t="shared" si="0"/>
        <v>0</v>
      </c>
      <c r="G470" s="142"/>
      <c r="H470" s="49"/>
      <c r="I470" s="49"/>
      <c r="J470" s="49"/>
      <c r="K470" s="231"/>
    </row>
    <row r="471" spans="2:11" s="4" customFormat="1" x14ac:dyDescent="0.25">
      <c r="B471" s="571" t="s">
        <v>135</v>
      </c>
      <c r="C471" s="572"/>
      <c r="D471" s="573"/>
      <c r="E471" s="96">
        <v>0</v>
      </c>
      <c r="F471" s="92">
        <f t="shared" si="0"/>
        <v>0</v>
      </c>
      <c r="G471" s="142"/>
      <c r="H471" s="49"/>
      <c r="I471" s="49"/>
      <c r="J471" s="49"/>
      <c r="K471" s="231"/>
    </row>
    <row r="472" spans="2:11" s="4" customFormat="1" ht="15.75" thickBot="1" x14ac:dyDescent="0.3">
      <c r="B472" s="574" t="s">
        <v>136</v>
      </c>
      <c r="C472" s="575"/>
      <c r="D472" s="576"/>
      <c r="E472" s="97">
        <v>0</v>
      </c>
      <c r="F472" s="92">
        <f t="shared" si="0"/>
        <v>0</v>
      </c>
      <c r="G472" s="142"/>
      <c r="H472" s="49"/>
      <c r="I472" s="49"/>
      <c r="J472" s="49"/>
      <c r="K472" s="231"/>
    </row>
    <row r="473" spans="2:11" s="4" customFormat="1" ht="15.75" thickBot="1" x14ac:dyDescent="0.3">
      <c r="B473" s="577" t="s">
        <v>137</v>
      </c>
      <c r="C473" s="578"/>
      <c r="D473" s="579"/>
      <c r="E473" s="94">
        <v>0</v>
      </c>
      <c r="F473" s="93">
        <f t="shared" si="0"/>
        <v>0</v>
      </c>
      <c r="G473" s="143"/>
      <c r="H473" s="49"/>
      <c r="I473" s="49"/>
      <c r="J473" s="49"/>
      <c r="K473" s="231"/>
    </row>
    <row r="474" spans="2:11" s="4" customFormat="1" ht="15.75" thickBot="1" x14ac:dyDescent="0.3">
      <c r="B474" s="580" t="s">
        <v>318</v>
      </c>
      <c r="C474" s="581"/>
      <c r="D474" s="581"/>
      <c r="E474" s="91">
        <f>SUM(E466:E466,E467,E473)</f>
        <v>150000</v>
      </c>
      <c r="F474" s="582" t="str">
        <f>IF(E474&lt;&gt;F444,"Vous n'avez pas le même investissement dans le tableau 4"," RAS")</f>
        <v xml:space="preserve"> RAS</v>
      </c>
      <c r="G474" s="582"/>
      <c r="H474" s="582"/>
      <c r="I474" s="582"/>
      <c r="J474" s="582"/>
      <c r="K474" s="583"/>
    </row>
    <row r="475" spans="2:11" s="4" customFormat="1" x14ac:dyDescent="0.25"/>
    <row r="476" spans="2:11" s="4" customFormat="1" x14ac:dyDescent="0.25"/>
    <row r="477" spans="2:11" s="4" customFormat="1" x14ac:dyDescent="0.25"/>
    <row r="478" spans="2:11" s="4" customFormat="1" x14ac:dyDescent="0.25"/>
    <row r="479" spans="2:11" s="4" customFormat="1" x14ac:dyDescent="0.25"/>
    <row r="480" spans="2:11" s="4" customFormat="1" x14ac:dyDescent="0.25"/>
    <row r="481" s="4" customFormat="1" x14ac:dyDescent="0.25"/>
    <row r="482" s="4" customFormat="1" x14ac:dyDescent="0.25"/>
    <row r="483" s="4" customFormat="1" x14ac:dyDescent="0.25"/>
    <row r="484" s="4" customFormat="1" x14ac:dyDescent="0.25"/>
    <row r="485" s="4" customFormat="1" x14ac:dyDescent="0.25"/>
    <row r="486" s="4" customFormat="1" x14ac:dyDescent="0.25"/>
    <row r="487" s="4" customFormat="1" x14ac:dyDescent="0.25"/>
    <row r="488" s="4" customFormat="1" x14ac:dyDescent="0.25"/>
    <row r="489" s="4" customFormat="1" x14ac:dyDescent="0.25"/>
    <row r="490" s="4" customFormat="1" x14ac:dyDescent="0.25"/>
    <row r="491" s="4" customFormat="1" x14ac:dyDescent="0.25"/>
    <row r="492" s="4" customFormat="1" x14ac:dyDescent="0.25"/>
    <row r="493" s="4" customFormat="1" x14ac:dyDescent="0.25"/>
    <row r="494" s="4" customFormat="1" x14ac:dyDescent="0.25"/>
    <row r="495" s="4" customFormat="1" x14ac:dyDescent="0.25"/>
    <row r="496" s="4" customFormat="1" x14ac:dyDescent="0.25"/>
    <row r="497" s="4" customFormat="1" x14ac:dyDescent="0.25"/>
    <row r="498" s="4" customFormat="1" x14ac:dyDescent="0.25"/>
    <row r="499" s="4" customFormat="1" x14ac:dyDescent="0.25"/>
    <row r="500" s="4" customFormat="1" x14ac:dyDescent="0.25"/>
    <row r="501" s="4" customFormat="1" x14ac:dyDescent="0.25"/>
    <row r="502" s="4" customFormat="1" x14ac:dyDescent="0.25"/>
    <row r="503" s="4" customFormat="1" x14ac:dyDescent="0.25"/>
    <row r="504" s="4" customFormat="1" x14ac:dyDescent="0.25"/>
    <row r="505" s="4" customFormat="1" x14ac:dyDescent="0.25"/>
    <row r="506" s="4" customFormat="1" x14ac:dyDescent="0.25"/>
    <row r="507" s="4" customFormat="1" x14ac:dyDescent="0.25"/>
    <row r="508" s="4" customFormat="1" x14ac:dyDescent="0.25"/>
    <row r="509" s="4" customFormat="1" x14ac:dyDescent="0.25"/>
    <row r="510" s="4" customFormat="1" x14ac:dyDescent="0.25"/>
    <row r="511" s="4" customFormat="1" x14ac:dyDescent="0.25"/>
    <row r="512" s="4" customFormat="1" x14ac:dyDescent="0.25"/>
  </sheetData>
  <dataConsolidate/>
  <mergeCells count="455">
    <mergeCell ref="B230:K230"/>
    <mergeCell ref="B231:K231"/>
    <mergeCell ref="B151:D151"/>
    <mergeCell ref="B196:D196"/>
    <mergeCell ref="B197:D197"/>
    <mergeCell ref="B177:D177"/>
    <mergeCell ref="B200:K200"/>
    <mergeCell ref="B201:K201"/>
    <mergeCell ref="B202:K202"/>
    <mergeCell ref="B188:K188"/>
    <mergeCell ref="B190:D190"/>
    <mergeCell ref="B191:D191"/>
    <mergeCell ref="B187:C187"/>
    <mergeCell ref="B192:D192"/>
    <mergeCell ref="B186:K186"/>
    <mergeCell ref="B193:D193"/>
    <mergeCell ref="B194:D194"/>
    <mergeCell ref="B195:D195"/>
    <mergeCell ref="G323:H323"/>
    <mergeCell ref="B322:E322"/>
    <mergeCell ref="G322:H322"/>
    <mergeCell ref="B404:D404"/>
    <mergeCell ref="D457:F457"/>
    <mergeCell ref="D456:F456"/>
    <mergeCell ref="D453:F453"/>
    <mergeCell ref="D455:F455"/>
    <mergeCell ref="G355:H355"/>
    <mergeCell ref="G356:H356"/>
    <mergeCell ref="G357:H357"/>
    <mergeCell ref="G351:H351"/>
    <mergeCell ref="G371:H371"/>
    <mergeCell ref="G372:H372"/>
    <mergeCell ref="G367:H367"/>
    <mergeCell ref="G368:H368"/>
    <mergeCell ref="B352:E352"/>
    <mergeCell ref="B354:E354"/>
    <mergeCell ref="B355:E355"/>
    <mergeCell ref="B356:E356"/>
    <mergeCell ref="B357:E357"/>
    <mergeCell ref="B165:K165"/>
    <mergeCell ref="B166:K166"/>
    <mergeCell ref="G189:K189"/>
    <mergeCell ref="B335:E335"/>
    <mergeCell ref="B312:K312"/>
    <mergeCell ref="G330:H330"/>
    <mergeCell ref="G331:H331"/>
    <mergeCell ref="B347:E347"/>
    <mergeCell ref="B348:E348"/>
    <mergeCell ref="B299:E299"/>
    <mergeCell ref="G318:H318"/>
    <mergeCell ref="G319:H319"/>
    <mergeCell ref="G320:H320"/>
    <mergeCell ref="B328:K328"/>
    <mergeCell ref="G324:H324"/>
    <mergeCell ref="B311:C311"/>
    <mergeCell ref="B327:C327"/>
    <mergeCell ref="B324:E324"/>
    <mergeCell ref="B303:E303"/>
    <mergeCell ref="B304:E304"/>
    <mergeCell ref="B306:E306"/>
    <mergeCell ref="B307:E307"/>
    <mergeCell ref="B346:E346"/>
    <mergeCell ref="G325:H325"/>
    <mergeCell ref="B341:E341"/>
    <mergeCell ref="B342:E342"/>
    <mergeCell ref="G341:H341"/>
    <mergeCell ref="B298:E298"/>
    <mergeCell ref="B171:D171"/>
    <mergeCell ref="B172:D172"/>
    <mergeCell ref="B372:E372"/>
    <mergeCell ref="G352:H352"/>
    <mergeCell ref="G354:H354"/>
    <mergeCell ref="B308:E308"/>
    <mergeCell ref="G370:H370"/>
    <mergeCell ref="G326:H326"/>
    <mergeCell ref="G314:H314"/>
    <mergeCell ref="B350:E350"/>
    <mergeCell ref="B351:E351"/>
    <mergeCell ref="B325:E325"/>
    <mergeCell ref="B326:E326"/>
    <mergeCell ref="B330:E330"/>
    <mergeCell ref="B331:E331"/>
    <mergeCell ref="B332:E332"/>
    <mergeCell ref="B334:E334"/>
    <mergeCell ref="G335:H335"/>
    <mergeCell ref="G336:H336"/>
    <mergeCell ref="B323:E323"/>
    <mergeCell ref="B416:D416"/>
    <mergeCell ref="G373:H373"/>
    <mergeCell ref="G374:H374"/>
    <mergeCell ref="B376:K376"/>
    <mergeCell ref="B384:K384"/>
    <mergeCell ref="B407:D407"/>
    <mergeCell ref="B408:D408"/>
    <mergeCell ref="B409:D409"/>
    <mergeCell ref="B399:K399"/>
    <mergeCell ref="H400:K400"/>
    <mergeCell ref="B402:D402"/>
    <mergeCell ref="B403:D403"/>
    <mergeCell ref="B405:D405"/>
    <mergeCell ref="B406:D406"/>
    <mergeCell ref="B410:D410"/>
    <mergeCell ref="B389:E389"/>
    <mergeCell ref="B392:E392"/>
    <mergeCell ref="B387:E387"/>
    <mergeCell ref="B411:D411"/>
    <mergeCell ref="B412:D412"/>
    <mergeCell ref="B413:D413"/>
    <mergeCell ref="B388:E388"/>
    <mergeCell ref="B414:D414"/>
    <mergeCell ref="B415:D415"/>
    <mergeCell ref="B297:F297"/>
    <mergeCell ref="G366:H366"/>
    <mergeCell ref="G362:H362"/>
    <mergeCell ref="G363:H363"/>
    <mergeCell ref="G364:H364"/>
    <mergeCell ref="G358:H358"/>
    <mergeCell ref="B360:K360"/>
    <mergeCell ref="G361:H361"/>
    <mergeCell ref="B361:F361"/>
    <mergeCell ref="G347:H347"/>
    <mergeCell ref="G348:H348"/>
    <mergeCell ref="G350:H350"/>
    <mergeCell ref="B302:E302"/>
    <mergeCell ref="B344:K344"/>
    <mergeCell ref="G346:H346"/>
    <mergeCell ref="G342:H342"/>
    <mergeCell ref="G338:H338"/>
    <mergeCell ref="G339:H339"/>
    <mergeCell ref="G340:H340"/>
    <mergeCell ref="B343:C343"/>
    <mergeCell ref="B336:E336"/>
    <mergeCell ref="B338:E338"/>
    <mergeCell ref="B339:E339"/>
    <mergeCell ref="B340:E340"/>
    <mergeCell ref="B59:D59"/>
    <mergeCell ref="B40:K40"/>
    <mergeCell ref="C41:J41"/>
    <mergeCell ref="B42:K42"/>
    <mergeCell ref="C43:J43"/>
    <mergeCell ref="B44:K44"/>
    <mergeCell ref="C45:G45"/>
    <mergeCell ref="B52:K52"/>
    <mergeCell ref="B74:K74"/>
    <mergeCell ref="B54:K54"/>
    <mergeCell ref="B56:D56"/>
    <mergeCell ref="B57:D57"/>
    <mergeCell ref="B58:D58"/>
    <mergeCell ref="B62:K62"/>
    <mergeCell ref="B64:D64"/>
    <mergeCell ref="B65:D65"/>
    <mergeCell ref="B66:D66"/>
    <mergeCell ref="B67:D67"/>
    <mergeCell ref="B68:D68"/>
    <mergeCell ref="B69:D69"/>
    <mergeCell ref="B71:D71"/>
    <mergeCell ref="B60:K60"/>
    <mergeCell ref="B61:K61"/>
    <mergeCell ref="B471:D471"/>
    <mergeCell ref="B472:D472"/>
    <mergeCell ref="B473:D473"/>
    <mergeCell ref="B474:D474"/>
    <mergeCell ref="F474:K474"/>
    <mergeCell ref="B465:D465"/>
    <mergeCell ref="B466:D466"/>
    <mergeCell ref="B467:D467"/>
    <mergeCell ref="B468:D468"/>
    <mergeCell ref="B469:D469"/>
    <mergeCell ref="H465:K465"/>
    <mergeCell ref="B123:D123"/>
    <mergeCell ref="B143:D143"/>
    <mergeCell ref="B142:D142"/>
    <mergeCell ref="B173:D173"/>
    <mergeCell ref="B144:D144"/>
    <mergeCell ref="B145:D145"/>
    <mergeCell ref="B169:D169"/>
    <mergeCell ref="B170:D170"/>
    <mergeCell ref="B470:D470"/>
    <mergeCell ref="B464:K464"/>
    <mergeCell ref="B444:E444"/>
    <mergeCell ref="G435:K435"/>
    <mergeCell ref="G436:K436"/>
    <mergeCell ref="G437:K437"/>
    <mergeCell ref="G438:K438"/>
    <mergeCell ref="G439:K439"/>
    <mergeCell ref="G440:K440"/>
    <mergeCell ref="G441:K441"/>
    <mergeCell ref="G442:K442"/>
    <mergeCell ref="G443:K443"/>
    <mergeCell ref="G444:K444"/>
    <mergeCell ref="D459:F459"/>
    <mergeCell ref="D454:F454"/>
    <mergeCell ref="D458:F458"/>
    <mergeCell ref="B8:K8"/>
    <mergeCell ref="B99:D99"/>
    <mergeCell ref="B72:D72"/>
    <mergeCell ref="B70:D70"/>
    <mergeCell ref="B111:D111"/>
    <mergeCell ref="B119:D119"/>
    <mergeCell ref="B120:D120"/>
    <mergeCell ref="B121:D121"/>
    <mergeCell ref="B93:D93"/>
    <mergeCell ref="B94:D94"/>
    <mergeCell ref="B110:D110"/>
    <mergeCell ref="B91:D91"/>
    <mergeCell ref="B87:K87"/>
    <mergeCell ref="B92:D92"/>
    <mergeCell ref="B100:K100"/>
    <mergeCell ref="B83:D83"/>
    <mergeCell ref="B84:D84"/>
    <mergeCell ref="B85:D85"/>
    <mergeCell ref="B98:D98"/>
    <mergeCell ref="B95:D95"/>
    <mergeCell ref="B102:K102"/>
    <mergeCell ref="C103:J103"/>
    <mergeCell ref="B106:K106"/>
    <mergeCell ref="B108:D108"/>
    <mergeCell ref="B76:K76"/>
    <mergeCell ref="C77:J77"/>
    <mergeCell ref="C75:J75"/>
    <mergeCell ref="G30:K30"/>
    <mergeCell ref="G31:K31"/>
    <mergeCell ref="B23:F23"/>
    <mergeCell ref="B2:G4"/>
    <mergeCell ref="J3:K7"/>
    <mergeCell ref="B5:G7"/>
    <mergeCell ref="B18:K18"/>
    <mergeCell ref="H23:K23"/>
    <mergeCell ref="B24:F24"/>
    <mergeCell ref="B25:F25"/>
    <mergeCell ref="B27:F27"/>
    <mergeCell ref="B28:F28"/>
    <mergeCell ref="B29:F29"/>
    <mergeCell ref="B19:F19"/>
    <mergeCell ref="G19:K19"/>
    <mergeCell ref="B20:F20"/>
    <mergeCell ref="H20:K22"/>
    <mergeCell ref="B21:F21"/>
    <mergeCell ref="B22:F22"/>
    <mergeCell ref="B26:F26"/>
    <mergeCell ref="E10:H10"/>
    <mergeCell ref="H26:J26"/>
    <mergeCell ref="B11:K11"/>
    <mergeCell ref="B9:K9"/>
    <mergeCell ref="H33:I33"/>
    <mergeCell ref="H34:I34"/>
    <mergeCell ref="H35:I35"/>
    <mergeCell ref="H36:I36"/>
    <mergeCell ref="H37:I37"/>
    <mergeCell ref="H38:I38"/>
    <mergeCell ref="B30:F32"/>
    <mergeCell ref="G32:K32"/>
    <mergeCell ref="B12:K12"/>
    <mergeCell ref="B13:K13"/>
    <mergeCell ref="B14:K14"/>
    <mergeCell ref="H39:I39"/>
    <mergeCell ref="B34:D34"/>
    <mergeCell ref="B35:D35"/>
    <mergeCell ref="B33:D33"/>
    <mergeCell ref="B38:D38"/>
    <mergeCell ref="B39:D39"/>
    <mergeCell ref="F38:G38"/>
    <mergeCell ref="F39:G39"/>
    <mergeCell ref="B36:D36"/>
    <mergeCell ref="B37:D37"/>
    <mergeCell ref="F36:G36"/>
    <mergeCell ref="F37:G37"/>
    <mergeCell ref="F33:G33"/>
    <mergeCell ref="F34:G34"/>
    <mergeCell ref="F35:G35"/>
    <mergeCell ref="B132:K132"/>
    <mergeCell ref="B134:D134"/>
    <mergeCell ref="B128:K128"/>
    <mergeCell ref="C129:J129"/>
    <mergeCell ref="B216:C216"/>
    <mergeCell ref="B245:C245"/>
    <mergeCell ref="B222:D222"/>
    <mergeCell ref="B138:K138"/>
    <mergeCell ref="B139:K139"/>
    <mergeCell ref="B140:K140"/>
    <mergeCell ref="C181:J181"/>
    <mergeCell ref="B175:D175"/>
    <mergeCell ref="B176:D176"/>
    <mergeCell ref="B207:K207"/>
    <mergeCell ref="G203:K203"/>
    <mergeCell ref="B203:D203"/>
    <mergeCell ref="B217:K217"/>
    <mergeCell ref="B219:D219"/>
    <mergeCell ref="B220:D220"/>
    <mergeCell ref="B221:D221"/>
    <mergeCell ref="G218:K218"/>
    <mergeCell ref="B206:D206"/>
    <mergeCell ref="B204:D204"/>
    <mergeCell ref="B205:D205"/>
    <mergeCell ref="B90:D90"/>
    <mergeCell ref="B73:D73"/>
    <mergeCell ref="B86:K86"/>
    <mergeCell ref="B88:K88"/>
    <mergeCell ref="B124:D124"/>
    <mergeCell ref="B82:D82"/>
    <mergeCell ref="B135:D135"/>
    <mergeCell ref="B136:D136"/>
    <mergeCell ref="B137:D137"/>
    <mergeCell ref="B80:K80"/>
    <mergeCell ref="B97:D97"/>
    <mergeCell ref="C101:J101"/>
    <mergeCell ref="B122:D122"/>
    <mergeCell ref="B96:D96"/>
    <mergeCell ref="B109:D109"/>
    <mergeCell ref="B112:K112"/>
    <mergeCell ref="B113:K113"/>
    <mergeCell ref="B114:K114"/>
    <mergeCell ref="B116:D116"/>
    <mergeCell ref="B117:D117"/>
    <mergeCell ref="B118:D118"/>
    <mergeCell ref="B126:K126"/>
    <mergeCell ref="C127:J127"/>
    <mergeCell ref="B125:D125"/>
    <mergeCell ref="G430:K430"/>
    <mergeCell ref="B400:D400"/>
    <mergeCell ref="B285:D285"/>
    <mergeCell ref="B286:D286"/>
    <mergeCell ref="B287:D287"/>
    <mergeCell ref="G299:H299"/>
    <mergeCell ref="G300:H300"/>
    <mergeCell ref="G302:H302"/>
    <mergeCell ref="G297:H297"/>
    <mergeCell ref="G298:H298"/>
    <mergeCell ref="I297:K297"/>
    <mergeCell ref="G310:H310"/>
    <mergeCell ref="G307:H307"/>
    <mergeCell ref="G308:H308"/>
    <mergeCell ref="G309:H309"/>
    <mergeCell ref="G303:H303"/>
    <mergeCell ref="G304:H304"/>
    <mergeCell ref="G306:H306"/>
    <mergeCell ref="B300:E300"/>
    <mergeCell ref="B401:D401"/>
    <mergeCell ref="G315:H315"/>
    <mergeCell ref="G316:H316"/>
    <mergeCell ref="B329:F329"/>
    <mergeCell ref="B294:K294"/>
    <mergeCell ref="G434:K434"/>
    <mergeCell ref="B429:K429"/>
    <mergeCell ref="G329:H329"/>
    <mergeCell ref="G313:H313"/>
    <mergeCell ref="I313:K313"/>
    <mergeCell ref="I329:K329"/>
    <mergeCell ref="I345:K345"/>
    <mergeCell ref="G345:H345"/>
    <mergeCell ref="B345:F345"/>
    <mergeCell ref="B417:D417"/>
    <mergeCell ref="B418:D418"/>
    <mergeCell ref="B419:D419"/>
    <mergeCell ref="B420:D420"/>
    <mergeCell ref="B422:D422"/>
    <mergeCell ref="B421:D421"/>
    <mergeCell ref="G431:K431"/>
    <mergeCell ref="G432:K432"/>
    <mergeCell ref="G433:K433"/>
    <mergeCell ref="B430:F430"/>
    <mergeCell ref="I361:K361"/>
    <mergeCell ref="G332:H332"/>
    <mergeCell ref="G334:H334"/>
    <mergeCell ref="B359:C359"/>
    <mergeCell ref="B313:F313"/>
    <mergeCell ref="B320:E320"/>
    <mergeCell ref="B278:K278"/>
    <mergeCell ref="B227:K227"/>
    <mergeCell ref="B314:E314"/>
    <mergeCell ref="B315:E315"/>
    <mergeCell ref="B316:E316"/>
    <mergeCell ref="B318:E318"/>
    <mergeCell ref="B319:E319"/>
    <mergeCell ref="B261:D261"/>
    <mergeCell ref="B309:E309"/>
    <mergeCell ref="B310:E310"/>
    <mergeCell ref="B295:C295"/>
    <mergeCell ref="B296:K296"/>
    <mergeCell ref="B232:D232"/>
    <mergeCell ref="B246:K246"/>
    <mergeCell ref="G261:K261"/>
    <mergeCell ref="B263:D263"/>
    <mergeCell ref="B277:K277"/>
    <mergeCell ref="B233:D233"/>
    <mergeCell ref="B251:D251"/>
    <mergeCell ref="B262:D262"/>
    <mergeCell ref="B248:D248"/>
    <mergeCell ref="B249:D249"/>
    <mergeCell ref="B250:D250"/>
    <mergeCell ref="B168:D168"/>
    <mergeCell ref="B174:D174"/>
    <mergeCell ref="B178:K178"/>
    <mergeCell ref="C179:J179"/>
    <mergeCell ref="B180:K180"/>
    <mergeCell ref="B280:D280"/>
    <mergeCell ref="B281:D281"/>
    <mergeCell ref="B282:D282"/>
    <mergeCell ref="B283:K283"/>
    <mergeCell ref="B225:D225"/>
    <mergeCell ref="G247:K247"/>
    <mergeCell ref="B228:K228"/>
    <mergeCell ref="B253:D253"/>
    <mergeCell ref="B254:D254"/>
    <mergeCell ref="B252:D252"/>
    <mergeCell ref="B223:D223"/>
    <mergeCell ref="B224:D224"/>
    <mergeCell ref="B256:K256"/>
    <mergeCell ref="B199:K199"/>
    <mergeCell ref="B213:K213"/>
    <mergeCell ref="C214:J214"/>
    <mergeCell ref="B198:K198"/>
    <mergeCell ref="B226:D226"/>
    <mergeCell ref="B229:K229"/>
    <mergeCell ref="B146:D146"/>
    <mergeCell ref="B152:K152"/>
    <mergeCell ref="C153:J153"/>
    <mergeCell ref="B154:K154"/>
    <mergeCell ref="C155:J155"/>
    <mergeCell ref="B158:K158"/>
    <mergeCell ref="B160:D160"/>
    <mergeCell ref="B164:K164"/>
    <mergeCell ref="B147:D147"/>
    <mergeCell ref="B148:D148"/>
    <mergeCell ref="B149:D149"/>
    <mergeCell ref="B150:D150"/>
    <mergeCell ref="B161:D161"/>
    <mergeCell ref="B162:D162"/>
    <mergeCell ref="B163:D163"/>
    <mergeCell ref="B264:D264"/>
    <mergeCell ref="B265:K265"/>
    <mergeCell ref="B271:K271"/>
    <mergeCell ref="C272:J272"/>
    <mergeCell ref="G232:K232"/>
    <mergeCell ref="B234:D234"/>
    <mergeCell ref="B235:D235"/>
    <mergeCell ref="B236:K236"/>
    <mergeCell ref="B242:K242"/>
    <mergeCell ref="C243:J243"/>
    <mergeCell ref="B255:D255"/>
    <mergeCell ref="B258:K258"/>
    <mergeCell ref="B257:K257"/>
    <mergeCell ref="B259:K259"/>
    <mergeCell ref="B260:K260"/>
    <mergeCell ref="B373:E373"/>
    <mergeCell ref="B374:E374"/>
    <mergeCell ref="B358:E358"/>
    <mergeCell ref="B362:E362"/>
    <mergeCell ref="B363:E363"/>
    <mergeCell ref="B364:E364"/>
    <mergeCell ref="B366:E366"/>
    <mergeCell ref="B367:E367"/>
    <mergeCell ref="B368:E368"/>
    <mergeCell ref="B370:E370"/>
    <mergeCell ref="B371:E371"/>
  </mergeCells>
  <conditionalFormatting sqref="A55:XFD61">
    <cfRule type="expression" dxfId="120" priority="486">
      <formula>$C$53="Neuf"</formula>
    </cfRule>
  </conditionalFormatting>
  <conditionalFormatting sqref="B375">
    <cfRule type="expression" dxfId="119" priority="2">
      <formula>$G$27="ECS"</formula>
    </cfRule>
  </conditionalFormatting>
  <conditionalFormatting sqref="B73:F73">
    <cfRule type="expression" dxfId="118" priority="496">
      <formula>$E$72="non"</formula>
    </cfRule>
  </conditionalFormatting>
  <conditionalFormatting sqref="B235:F235">
    <cfRule type="expression" dxfId="117" priority="95">
      <formula>$E$193="non"</formula>
    </cfRule>
    <cfRule type="expression" dxfId="116" priority="116">
      <formula>$E$193="non"</formula>
    </cfRule>
  </conditionalFormatting>
  <conditionalFormatting sqref="B264:F264">
    <cfRule type="expression" dxfId="115" priority="74">
      <formula>$E$193="non"</formula>
    </cfRule>
  </conditionalFormatting>
  <conditionalFormatting sqref="B53:K183">
    <cfRule type="expression" dxfId="114" priority="50">
      <formula>$G$27="process"</formula>
    </cfRule>
  </conditionalFormatting>
  <conditionalFormatting sqref="B82:K87">
    <cfRule type="expression" dxfId="113" priority="53">
      <formula>$C$79="neuf"</formula>
    </cfRule>
  </conditionalFormatting>
  <conditionalFormatting sqref="B108:K113">
    <cfRule type="expression" dxfId="112" priority="51">
      <formula>$C$105="neuf"</formula>
    </cfRule>
  </conditionalFormatting>
  <conditionalFormatting sqref="B133:K139">
    <cfRule type="expression" dxfId="111" priority="404">
      <formula>$C$131="neuf"</formula>
    </cfRule>
  </conditionalFormatting>
  <conditionalFormatting sqref="B159:K165">
    <cfRule type="expression" dxfId="110" priority="372">
      <formula>$C$157="neuf"</formula>
    </cfRule>
  </conditionalFormatting>
  <conditionalFormatting sqref="B187:K274">
    <cfRule type="expression" dxfId="109" priority="18">
      <formula>$G$27="ECS"</formula>
    </cfRule>
  </conditionalFormatting>
  <conditionalFormatting sqref="D453">
    <cfRule type="expression" dxfId="108" priority="49">
      <formula>COUNTIF($E$37:$E$39,"oui")&lt;&gt;0</formula>
    </cfRule>
    <cfRule type="expression" dxfId="107" priority="48">
      <formula>COUNTIF($E$37:$E$39,"oui")=0</formula>
    </cfRule>
  </conditionalFormatting>
  <conditionalFormatting sqref="D454:D455">
    <cfRule type="containsText" dxfId="106" priority="36" operator="containsText" text="OK">
      <formula>NOT(ISERROR(SEARCH("OK",D454)))</formula>
    </cfRule>
  </conditionalFormatting>
  <conditionalFormatting sqref="D456">
    <cfRule type="cellIs" dxfId="105" priority="46" operator="equal">
      <formula>"OK : Supérieur à 30%"</formula>
    </cfRule>
  </conditionalFormatting>
  <conditionalFormatting sqref="D457">
    <cfRule type="containsText" dxfId="104" priority="38" operator="containsText" text="OK">
      <formula>NOT(ISERROR(SEARCH("OK",D457)))</formula>
    </cfRule>
  </conditionalFormatting>
  <conditionalFormatting sqref="E33">
    <cfRule type="expression" dxfId="103" priority="611">
      <formula>COUNTIF($E$37:$E$39,"oui")&lt;&gt;0</formula>
    </cfRule>
    <cfRule type="expression" dxfId="102" priority="610">
      <formula>COUNTIF($E$37:$E$39,"oui")=0</formula>
    </cfRule>
  </conditionalFormatting>
  <conditionalFormatting sqref="E72:E73">
    <cfRule type="expression" dxfId="101" priority="525">
      <formula>#REF!="oui"</formula>
    </cfRule>
  </conditionalFormatting>
  <conditionalFormatting sqref="E98:E99">
    <cfRule type="expression" dxfId="100" priority="325">
      <formula>#REF!="oui"</formula>
    </cfRule>
  </conditionalFormatting>
  <conditionalFormatting sqref="E99">
    <cfRule type="expression" dxfId="99" priority="528">
      <formula>#REF!="oui"</formula>
    </cfRule>
  </conditionalFormatting>
  <conditionalFormatting sqref="E124:E125">
    <cfRule type="expression" dxfId="98" priority="218">
      <formula>#REF!="oui"</formula>
    </cfRule>
  </conditionalFormatting>
  <conditionalFormatting sqref="E127">
    <cfRule type="expression" dxfId="97" priority="522">
      <formula>#REF!="oui"</formula>
    </cfRule>
  </conditionalFormatting>
  <conditionalFormatting sqref="E150:E151">
    <cfRule type="expression" dxfId="96" priority="182">
      <formula>#REF!="oui"</formula>
    </cfRule>
  </conditionalFormatting>
  <conditionalFormatting sqref="E155">
    <cfRule type="expression" dxfId="95" priority="519">
      <formula>#REF!="oui"</formula>
    </cfRule>
  </conditionalFormatting>
  <conditionalFormatting sqref="E176:E177">
    <cfRule type="expression" dxfId="94" priority="146">
      <formula>#REF!="oui"</formula>
    </cfRule>
  </conditionalFormatting>
  <conditionalFormatting sqref="E193:E194">
    <cfRule type="expression" dxfId="93" priority="537">
      <formula>#REF!="oui"</formula>
    </cfRule>
  </conditionalFormatting>
  <conditionalFormatting sqref="E206">
    <cfRule type="expression" dxfId="92" priority="495">
      <formula>#REF!="oui"</formula>
    </cfRule>
  </conditionalFormatting>
  <conditionalFormatting sqref="E222:E223">
    <cfRule type="expression" dxfId="91" priority="94">
      <formula>#REF!="oui"</formula>
    </cfRule>
  </conditionalFormatting>
  <conditionalFormatting sqref="E233">
    <cfRule type="expression" dxfId="90" priority="365">
      <formula>#REF!="oui"</formula>
    </cfRule>
  </conditionalFormatting>
  <conditionalFormatting sqref="E235">
    <cfRule type="expression" dxfId="89" priority="89">
      <formula>#REF!="oui"</formula>
    </cfRule>
    <cfRule type="expression" dxfId="88" priority="110">
      <formula>#REF!="oui"</formula>
    </cfRule>
  </conditionalFormatting>
  <conditionalFormatting sqref="E251:E252">
    <cfRule type="expression" dxfId="87" priority="73">
      <formula>#REF!="oui"</formula>
    </cfRule>
  </conditionalFormatting>
  <conditionalFormatting sqref="E262">
    <cfRule type="expression" dxfId="86" priority="355">
      <formula>#REF!="oui"</formula>
    </cfRule>
  </conditionalFormatting>
  <conditionalFormatting sqref="E264">
    <cfRule type="expression" dxfId="85" priority="68">
      <formula>#REF!="oui"</formula>
    </cfRule>
  </conditionalFormatting>
  <conditionalFormatting sqref="F58">
    <cfRule type="expression" dxfId="84" priority="603" stopIfTrue="1">
      <formula>1=1</formula>
    </cfRule>
  </conditionalFormatting>
  <conditionalFormatting sqref="F66">
    <cfRule type="expression" dxfId="83" priority="607" stopIfTrue="1">
      <formula>1=1</formula>
    </cfRule>
  </conditionalFormatting>
  <conditionalFormatting sqref="F67">
    <cfRule type="expression" dxfId="82" priority="605" stopIfTrue="1">
      <formula>$G$52="Abandonné pour le projet"</formula>
    </cfRule>
  </conditionalFormatting>
  <conditionalFormatting sqref="F84">
    <cfRule type="expression" dxfId="81" priority="329" stopIfTrue="1">
      <formula>1=1</formula>
    </cfRule>
  </conditionalFormatting>
  <conditionalFormatting sqref="F92">
    <cfRule type="expression" dxfId="80" priority="332" stopIfTrue="1">
      <formula>1=1</formula>
    </cfRule>
  </conditionalFormatting>
  <conditionalFormatting sqref="F93">
    <cfRule type="expression" dxfId="79" priority="601" stopIfTrue="1">
      <formula>1=1</formula>
    </cfRule>
    <cfRule type="expression" dxfId="78" priority="483" stopIfTrue="1">
      <formula>$E$75&lt;&gt;"oui"</formula>
    </cfRule>
  </conditionalFormatting>
  <conditionalFormatting sqref="F93:F94">
    <cfRule type="expression" dxfId="77" priority="331" stopIfTrue="1">
      <formula>$G$52="Abandonné pour le projet"</formula>
    </cfRule>
  </conditionalFormatting>
  <conditionalFormatting sqref="F110">
    <cfRule type="expression" dxfId="76" priority="306" stopIfTrue="1">
      <formula>1=1</formula>
    </cfRule>
  </conditionalFormatting>
  <conditionalFormatting sqref="F112">
    <cfRule type="expression" dxfId="75" priority="591" stopIfTrue="1">
      <formula>1=1</formula>
    </cfRule>
  </conditionalFormatting>
  <conditionalFormatting sqref="F118">
    <cfRule type="expression" dxfId="74" priority="309" stopIfTrue="1">
      <formula>1=1</formula>
    </cfRule>
  </conditionalFormatting>
  <conditionalFormatting sqref="F119">
    <cfRule type="expression" dxfId="73" priority="311" stopIfTrue="1">
      <formula>$E$75&lt;&gt;"oui"</formula>
    </cfRule>
    <cfRule type="expression" dxfId="72" priority="464" stopIfTrue="1">
      <formula>1=1</formula>
    </cfRule>
    <cfRule type="expression" dxfId="71" priority="308" stopIfTrue="1">
      <formula>$G$52="Abandonné pour le projet"</formula>
    </cfRule>
  </conditionalFormatting>
  <conditionalFormatting sqref="F119:F120">
    <cfRule type="expression" dxfId="70" priority="451" stopIfTrue="1">
      <formula>$E$75&lt;&gt;"oui"</formula>
    </cfRule>
    <cfRule type="expression" dxfId="69" priority="448" stopIfTrue="1">
      <formula>$G$52="Abandonné pour le projet"</formula>
    </cfRule>
  </conditionalFormatting>
  <conditionalFormatting sqref="F121">
    <cfRule type="expression" dxfId="68" priority="595" stopIfTrue="1">
      <formula>1=1</formula>
    </cfRule>
  </conditionalFormatting>
  <conditionalFormatting sqref="F122">
    <cfRule type="expression" dxfId="67" priority="593" stopIfTrue="1">
      <formula>$G$52="Abandonné pour le projet"</formula>
    </cfRule>
  </conditionalFormatting>
  <conditionalFormatting sqref="F136">
    <cfRule type="expression" dxfId="66" priority="414" stopIfTrue="1">
      <formula>1=1</formula>
    </cfRule>
    <cfRule type="expression" dxfId="65" priority="283" stopIfTrue="1">
      <formula>1=1</formula>
    </cfRule>
  </conditionalFormatting>
  <conditionalFormatting sqref="F140">
    <cfRule type="expression" dxfId="64" priority="585" stopIfTrue="1">
      <formula>1=1</formula>
    </cfRule>
  </conditionalFormatting>
  <conditionalFormatting sqref="F144">
    <cfRule type="expression" dxfId="63" priority="286" stopIfTrue="1">
      <formula>1=1</formula>
    </cfRule>
  </conditionalFormatting>
  <conditionalFormatting sqref="F145">
    <cfRule type="expression" dxfId="62" priority="288" stopIfTrue="1">
      <formula>$E$75&lt;&gt;"oui"</formula>
    </cfRule>
    <cfRule type="expression" dxfId="61" priority="432" stopIfTrue="1">
      <formula>1=1</formula>
    </cfRule>
    <cfRule type="expression" dxfId="60" priority="285" stopIfTrue="1">
      <formula>$G$52="Abandonné pour le projet"</formula>
    </cfRule>
  </conditionalFormatting>
  <conditionalFormatting sqref="F145:F146">
    <cfRule type="expression" dxfId="59" priority="416" stopIfTrue="1">
      <formula>$G$52="Abandonné pour le projet"</formula>
    </cfRule>
    <cfRule type="expression" dxfId="58" priority="419" stopIfTrue="1">
      <formula>$E$75&lt;&gt;"oui"</formula>
    </cfRule>
  </conditionalFormatting>
  <conditionalFormatting sqref="F162">
    <cfRule type="expression" dxfId="57" priority="260" stopIfTrue="1">
      <formula>1=1</formula>
    </cfRule>
    <cfRule type="expression" dxfId="56" priority="382" stopIfTrue="1">
      <formula>1=1</formula>
    </cfRule>
  </conditionalFormatting>
  <conditionalFormatting sqref="F168">
    <cfRule type="expression" dxfId="55" priority="579" stopIfTrue="1">
      <formula>1=1</formula>
    </cfRule>
  </conditionalFormatting>
  <conditionalFormatting sqref="F170">
    <cfRule type="expression" dxfId="54" priority="263" stopIfTrue="1">
      <formula>1=1</formula>
    </cfRule>
  </conditionalFormatting>
  <conditionalFormatting sqref="F171">
    <cfRule type="expression" dxfId="53" priority="262" stopIfTrue="1">
      <formula>$G$52="Abandonné pour le projet"</formula>
    </cfRule>
    <cfRule type="expression" dxfId="52" priority="265" stopIfTrue="1">
      <formula>$E$75&lt;&gt;"oui"</formula>
    </cfRule>
    <cfRule type="expression" dxfId="51" priority="400" stopIfTrue="1">
      <formula>1=1</formula>
    </cfRule>
  </conditionalFormatting>
  <conditionalFormatting sqref="F171:F172">
    <cfRule type="expression" dxfId="50" priority="384" stopIfTrue="1">
      <formula>$G$52="Abandonné pour le projet"</formula>
    </cfRule>
    <cfRule type="expression" dxfId="49" priority="387" stopIfTrue="1">
      <formula>$E$75&lt;&gt;"oui"</formula>
    </cfRule>
  </conditionalFormatting>
  <conditionalFormatting sqref="F178">
    <cfRule type="expression" dxfId="48" priority="581" stopIfTrue="1">
      <formula>$G$52="Abandonné pour le projet"</formula>
    </cfRule>
  </conditionalFormatting>
  <conditionalFormatting sqref="F466:F473">
    <cfRule type="colorScale" priority="615">
      <colorScale>
        <cfvo type="min"/>
        <cfvo type="max"/>
        <color theme="8" tint="0.79998168889431442"/>
        <color theme="8"/>
      </colorScale>
    </cfRule>
  </conditionalFormatting>
  <conditionalFormatting sqref="G64">
    <cfRule type="expression" dxfId="47" priority="23">
      <formula>$C$53="Neuf"</formula>
    </cfRule>
  </conditionalFormatting>
  <conditionalFormatting sqref="G387">
    <cfRule type="containsText" dxfId="46" priority="27" operator="containsText" text="OK">
      <formula>NOT(ISERROR(SEARCH("OK",G387)))</formula>
    </cfRule>
  </conditionalFormatting>
  <conditionalFormatting sqref="G391">
    <cfRule type="containsText" dxfId="45" priority="7" operator="containsText" text="OK">
      <formula>NOT(ISERROR(SEARCH("OK",G391)))</formula>
    </cfRule>
  </conditionalFormatting>
  <conditionalFormatting sqref="G190:H190">
    <cfRule type="expression" dxfId="44" priority="121">
      <formula>$C$53="Neuf"</formula>
    </cfRule>
  </conditionalFormatting>
  <conditionalFormatting sqref="G219:H219">
    <cfRule type="expression" dxfId="43" priority="79">
      <formula>$C$53="Neuf"</formula>
    </cfRule>
  </conditionalFormatting>
  <conditionalFormatting sqref="G248:H248">
    <cfRule type="expression" dxfId="42" priority="58">
      <formula>$C$53="Neuf"</formula>
    </cfRule>
  </conditionalFormatting>
  <conditionalFormatting sqref="H23">
    <cfRule type="expression" dxfId="41" priority="609">
      <formula>$H$23&lt;&gt;""</formula>
    </cfRule>
  </conditionalFormatting>
  <conditionalFormatting sqref="H26">
    <cfRule type="containsText" dxfId="40" priority="350" operator="containsText" text="Non éligible aux CCR mais éligible au Fonds Chaleur régional">
      <formula>NOT(ISERROR(SEARCH("Non éligible aux CCR mais éligible au Fonds Chaleur régional",H26)))</formula>
    </cfRule>
  </conditionalFormatting>
  <conditionalFormatting sqref="H64:H65">
    <cfRule type="expression" dxfId="39" priority="21">
      <formula>$C$53="Neuf"</formula>
    </cfRule>
  </conditionalFormatting>
  <conditionalFormatting sqref="H191">
    <cfRule type="expression" dxfId="38" priority="117">
      <formula>$C$53="Neuf"</formula>
    </cfRule>
  </conditionalFormatting>
  <conditionalFormatting sqref="H204:H205">
    <cfRule type="expression" dxfId="37" priority="19">
      <formula>$C$53="Neuf"</formula>
    </cfRule>
  </conditionalFormatting>
  <conditionalFormatting sqref="H220">
    <cfRule type="expression" dxfId="36" priority="75">
      <formula>$C$53="Neuf"</formula>
    </cfRule>
  </conditionalFormatting>
  <conditionalFormatting sqref="H249">
    <cfRule type="expression" dxfId="35" priority="54">
      <formula>$C$53="Neuf"</formula>
    </cfRule>
  </conditionalFormatting>
  <conditionalFormatting sqref="H403">
    <cfRule type="cellIs" dxfId="34" priority="47" operator="equal">
      <formula>"OK : Supérieur à 30%"</formula>
    </cfRule>
  </conditionalFormatting>
  <conditionalFormatting sqref="H404">
    <cfRule type="containsText" dxfId="33" priority="39" operator="containsText" text="OK">
      <formula>NOT(ISERROR(SEARCH("OK",H404)))</formula>
    </cfRule>
  </conditionalFormatting>
  <conditionalFormatting sqref="I299">
    <cfRule type="containsText" dxfId="32" priority="37" operator="containsText" text="OK">
      <formula>NOT(ISERROR(SEARCH("OK",I299)))</formula>
    </cfRule>
  </conditionalFormatting>
  <conditionalFormatting sqref="I301">
    <cfRule type="containsText" dxfId="31" priority="30" operator="containsText" text="OK">
      <formula>NOT(ISERROR(SEARCH("OK",I301)))</formula>
    </cfRule>
  </conditionalFormatting>
  <conditionalFormatting sqref="I305">
    <cfRule type="containsText" dxfId="30" priority="16" operator="containsText" text="ok">
      <formula>NOT(ISERROR(SEARCH("ok",I305)))</formula>
    </cfRule>
  </conditionalFormatting>
  <conditionalFormatting sqref="I306">
    <cfRule type="containsText" dxfId="29" priority="17" operator="containsText" text="OK">
      <formula>NOT(ISERROR(SEARCH("OK",I306)))</formula>
    </cfRule>
  </conditionalFormatting>
  <conditionalFormatting sqref="I310">
    <cfRule type="containsText" dxfId="28" priority="44" operator="containsText" text="OK">
      <formula>NOT(ISERROR(SEARCH("OK",I310)))</formula>
    </cfRule>
  </conditionalFormatting>
  <conditionalFormatting sqref="I315">
    <cfRule type="containsText" dxfId="27" priority="26" operator="containsText" text="OK">
      <formula>NOT(ISERROR(SEARCH("OK",I315)))</formula>
    </cfRule>
  </conditionalFormatting>
  <conditionalFormatting sqref="I317">
    <cfRule type="containsText" dxfId="26" priority="6" operator="containsText" text="OK">
      <formula>NOT(ISERROR(SEARCH("OK",I317)))</formula>
    </cfRule>
  </conditionalFormatting>
  <conditionalFormatting sqref="I321">
    <cfRule type="containsText" dxfId="25" priority="14" operator="containsText" text="ok">
      <formula>NOT(ISERROR(SEARCH("ok",I321)))</formula>
    </cfRule>
  </conditionalFormatting>
  <conditionalFormatting sqref="I322">
    <cfRule type="containsText" dxfId="24" priority="15" operator="containsText" text="OK">
      <formula>NOT(ISERROR(SEARCH("OK",I322)))</formula>
    </cfRule>
  </conditionalFormatting>
  <conditionalFormatting sqref="I326">
    <cfRule type="containsText" dxfId="23" priority="43" operator="containsText" text="OK">
      <formula>NOT(ISERROR(SEARCH("OK",I326)))</formula>
    </cfRule>
  </conditionalFormatting>
  <conditionalFormatting sqref="I331">
    <cfRule type="containsText" dxfId="22" priority="25" operator="containsText" text="OK">
      <formula>NOT(ISERROR(SEARCH("OK",I331)))</formula>
    </cfRule>
  </conditionalFormatting>
  <conditionalFormatting sqref="I333">
    <cfRule type="containsText" dxfId="21" priority="5" operator="containsText" text="OK">
      <formula>NOT(ISERROR(SEARCH("OK",I333)))</formula>
    </cfRule>
  </conditionalFormatting>
  <conditionalFormatting sqref="I337">
    <cfRule type="containsText" dxfId="20" priority="12" operator="containsText" text="ok">
      <formula>NOT(ISERROR(SEARCH("ok",I337)))</formula>
    </cfRule>
  </conditionalFormatting>
  <conditionalFormatting sqref="I338">
    <cfRule type="containsText" dxfId="19" priority="13" operator="containsText" text="OK">
      <formula>NOT(ISERROR(SEARCH("OK",I338)))</formula>
    </cfRule>
  </conditionalFormatting>
  <conditionalFormatting sqref="I342">
    <cfRule type="containsText" dxfId="18" priority="42" operator="containsText" text="OK">
      <formula>NOT(ISERROR(SEARCH("OK",I342)))</formula>
    </cfRule>
  </conditionalFormatting>
  <conditionalFormatting sqref="I347">
    <cfRule type="containsText" dxfId="17" priority="24" operator="containsText" text="OK">
      <formula>NOT(ISERROR(SEARCH("OK",I347)))</formula>
    </cfRule>
  </conditionalFormatting>
  <conditionalFormatting sqref="I349">
    <cfRule type="containsText" dxfId="16" priority="4" operator="containsText" text="OK">
      <formula>NOT(ISERROR(SEARCH("OK",I349)))</formula>
    </cfRule>
  </conditionalFormatting>
  <conditionalFormatting sqref="I353">
    <cfRule type="containsText" dxfId="15" priority="10" operator="containsText" text="ok">
      <formula>NOT(ISERROR(SEARCH("ok",I353)))</formula>
    </cfRule>
  </conditionalFormatting>
  <conditionalFormatting sqref="I354">
    <cfRule type="containsText" dxfId="14" priority="11" operator="containsText" text="OK">
      <formula>NOT(ISERROR(SEARCH("OK",I354)))</formula>
    </cfRule>
  </conditionalFormatting>
  <conditionalFormatting sqref="I358">
    <cfRule type="containsText" dxfId="13" priority="41" operator="containsText" text="OK">
      <formula>NOT(ISERROR(SEARCH("OK",I358)))</formula>
    </cfRule>
  </conditionalFormatting>
  <conditionalFormatting sqref="I363">
    <cfRule type="containsText" dxfId="12" priority="1" operator="containsText" text="OK">
      <formula>NOT(ISERROR(SEARCH("OK",I363)))</formula>
    </cfRule>
  </conditionalFormatting>
  <conditionalFormatting sqref="I365">
    <cfRule type="containsText" dxfId="11" priority="3" operator="containsText" text="OK">
      <formula>NOT(ISERROR(SEARCH("OK",I365)))</formula>
    </cfRule>
  </conditionalFormatting>
  <conditionalFormatting sqref="I369">
    <cfRule type="containsText" dxfId="10" priority="8" operator="containsText" text="ok">
      <formula>NOT(ISERROR(SEARCH("ok",I369)))</formula>
    </cfRule>
  </conditionalFormatting>
  <conditionalFormatting sqref="I370">
    <cfRule type="containsText" dxfId="9" priority="9" operator="containsText" text="OK">
      <formula>NOT(ISERROR(SEARCH("OK",I370)))</formula>
    </cfRule>
  </conditionalFormatting>
  <conditionalFormatting sqref="I374">
    <cfRule type="containsText" dxfId="8" priority="40" operator="containsText" text="OK">
      <formula>NOT(ISERROR(SEARCH("OK",I374)))</formula>
    </cfRule>
  </conditionalFormatting>
  <dataValidations count="18">
    <dataValidation type="list" allowBlank="1" showInputMessage="1" showErrorMessage="1" sqref="C53 C131 C79 C105 C157" xr:uid="{00000000-0002-0000-0100-000000000000}">
      <formula1>INDIRECT("S_neufexistant[Neuf/Existant]")</formula1>
    </dataValidation>
    <dataValidation type="list" allowBlank="1" showInputMessage="1" showErrorMessage="1" sqref="G409 G415" xr:uid="{00000000-0002-0000-0100-000001000000}">
      <formula1>INDIRECT("S_source[Source]")</formula1>
    </dataValidation>
    <dataValidation type="list" allowBlank="1" showInputMessage="1" showErrorMessage="1" sqref="F301 F320 F336 F304 F352 F368 F317 F333 F349 F365" xr:uid="{00000000-0002-0000-0100-000002000000}">
      <formula1>INDIRECT("S_ouinon[Oui/non]")</formula1>
    </dataValidation>
    <dataValidation type="list" allowBlank="1" showInputMessage="1" showErrorMessage="1" sqref="G308:H308 G324:H324 G340:H340 G356:H356 G372:H372" xr:uid="{00000000-0002-0000-0100-000003000000}">
      <formula1>INDIRECT("S_productionsolaire[Production solaire]")</formula1>
    </dataValidation>
    <dataValidation type="list" allowBlank="1" showInputMessage="1" sqref="G24 G26 E37:E39" xr:uid="{00000000-0002-0000-0100-000004000000}">
      <formula1>INDIRECT("S_ouinon[Oui/non]")</formula1>
    </dataValidation>
    <dataValidation type="list" allowBlank="1" showInputMessage="1" showErrorMessage="1" sqref="F298 F330 F346 F314 F362" xr:uid="{00000000-0002-0000-0100-000005000000}">
      <formula1>INDIRECT("S_schemas[Schémas]")</formula1>
    </dataValidation>
    <dataValidation type="list" allowBlank="1" showInputMessage="1" showErrorMessage="1" sqref="F56:F57 F108:F109 F190:F191 F64:F65 F160:F161 F219:F220 F233:F234 F82:F83 F90:F91 F116:F117 F134:F135 F142:F143 F168:F169 F248:F249 F262:F263 F204:F205" xr:uid="{00000000-0002-0000-0100-000006000000}">
      <formula1>INDIRECT("S_besoinsecs[Besoins ECS]")</formula1>
    </dataValidation>
    <dataValidation type="list" allowBlank="1" showInputMessage="1" showErrorMessage="1" sqref="E407:F407 E413:F413" xr:uid="{00000000-0002-0000-0100-000007000000}">
      <formula1>INDIRECT("S_energie[Energie]")</formula1>
    </dataValidation>
    <dataValidation type="list" allowBlank="1" showInputMessage="1" showErrorMessage="1" sqref="E195 E149 E175 E97 E71 E123 E224 E253" xr:uid="{00000000-0002-0000-0100-000008000000}">
      <formula1>"Ouvert,Eau technique"</formula1>
    </dataValidation>
    <dataValidation type="list" allowBlank="1" showInputMessage="1" sqref="E196 E225 E254" xr:uid="{00000000-0002-0000-0100-000009000000}">
      <formula1>"Bain chauffé, Vapeur, Eau surchauffée, Air, Autre"</formula1>
    </dataValidation>
    <dataValidation type="list" allowBlank="1" showInputMessage="1" showErrorMessage="1" sqref="G402" xr:uid="{00000000-0002-0000-0100-00000A000000}">
      <formula1>#REF!</formula1>
    </dataValidation>
    <dataValidation type="list" allowBlank="1" showInputMessage="1" showErrorMessage="1" sqref="G27" xr:uid="{00000000-0002-0000-0100-00000B000000}">
      <formula1>INDIRECT("S_ecsouprocess[ECS ou process]")</formula1>
    </dataValidation>
    <dataValidation type="list" allowBlank="1" showInputMessage="1" showErrorMessage="1" sqref="G28:G29" xr:uid="{00000000-0002-0000-0100-00000C000000}">
      <formula1>"1,2,3,4,5"</formula1>
    </dataValidation>
    <dataValidation type="list" allowBlank="1" showInputMessage="1" showErrorMessage="1" sqref="G466:G473" xr:uid="{00000000-0002-0000-0100-00000D000000}">
      <formula1>INDIRECT("etapesdossier[Etapes_dossier]")</formula1>
    </dataValidation>
    <dataValidation type="list" allowBlank="1" showInputMessage="1" showErrorMessage="1" sqref="F348 F332 F300 F316 F364" xr:uid="{00000000-0002-0000-0100-00000E000000}">
      <formula1>INDIRECT("S_capteur[Capteur]")</formula1>
    </dataValidation>
    <dataValidation type="list" allowBlank="1" showInputMessage="1" showErrorMessage="1" sqref="J34:J39" xr:uid="{00000000-0002-0000-0100-00000F000000}">
      <formula1>INDIRECT("S_referent[Referent]")</formula1>
    </dataValidation>
    <dataValidation type="list" allowBlank="1" showInputMessage="1" showErrorMessage="1" sqref="F302 F350 F318 F334 F366" xr:uid="{00000000-0002-0000-0100-000010000000}">
      <formula1>"nord,sud,est,ouest,sud ouest,nord ouest,nord est,sud est"</formula1>
    </dataValidation>
    <dataValidation type="list" allowBlank="1" showInputMessage="1" showErrorMessage="1" sqref="F461" xr:uid="{00000000-0002-0000-0100-000011000000}">
      <formula1>"oui,non"</formula1>
    </dataValidation>
  </dataValidations>
  <hyperlinks>
    <hyperlink ref="I10" location="'Fiche projet solaire'!B67" display="ECS" xr:uid="{00000000-0004-0000-0100-000000000000}"/>
    <hyperlink ref="J10" location="'Fiche projet solaire'!B212" display="PROCESS" xr:uid="{00000000-0004-0000-0100-000001000000}"/>
    <hyperlink ref="K10" location="'Fiche projet solaire'!B288" display="Bilan" xr:uid="{00000000-0004-0000-0100-000002000000}"/>
    <hyperlink ref="B14:K14" location="'Fiche projet solaire'!B454" display="6 - Plan de financement" xr:uid="{00000000-0004-0000-0100-000003000000}"/>
    <hyperlink ref="B13:K13" location="'Fiche projet solaire'!B427" display="5 - Coûts d'investissement" xr:uid="{00000000-0004-0000-0100-000004000000}"/>
    <hyperlink ref="B12:K12" location="'Fiche projet solaire'!B398" display="4 - Description production" xr:uid="{00000000-0004-0000-0100-000005000000}"/>
    <hyperlink ref="B11:K11" location="'Fiche projet solaire'!B305" display="3 - Description de l'installation" xr:uid="{00000000-0004-0000-0100-000006000000}"/>
    <hyperlink ref="E10:H10" location="'Fiche projet solaire'!B67" display="2 - Description du site et des besoins thermiques actuels et futurs" xr:uid="{00000000-0004-0000-0100-000007000000}"/>
    <hyperlink ref="B9:K9" location="'Fiche projet solaire'!B18" display="1 - Présentation du projet" xr:uid="{00000000-0004-0000-0100-000008000000}"/>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2000000}">
          <x14:formula1>
            <xm:f>'menus solaire'!$E$5:$E$11</xm:f>
          </x14:formula1>
          <xm:sqref>E173 E221 E147 E192 E121 E69 E95 E250</xm:sqref>
        </x14:dataValidation>
        <x14:dataValidation type="list" allowBlank="1" showInputMessage="1" showErrorMessage="1" xr:uid="{00000000-0002-0000-0100-000013000000}">
          <x14:formula1>
            <xm:f>'menus solaire'!$C$5:$C$7</xm:f>
          </x14:formula1>
          <xm:sqref>E70 E397:F397 N96 E98 E124 E150 E148 N193:N196 N71 N222:N225 E235 E222:E223 E174 E206 E176 E193:E194 E72 E96 E122 N251:N254 E264 E251:E252 D458:D459</xm:sqref>
        </x14:dataValidation>
        <x14:dataValidation type="list" allowBlank="1" showInputMessage="1" showErrorMessage="1" xr:uid="{00000000-0002-0000-0100-000014000000}">
          <x14:formula1>
            <xm:f>'menus solaire'!$W$5:$W$11</xm:f>
          </x14:formula1>
          <xm:sqref>G25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54"/>
  <sheetViews>
    <sheetView zoomScale="90" zoomScaleNormal="90" workbookViewId="0">
      <selection activeCell="I10" sqref="I10"/>
    </sheetView>
  </sheetViews>
  <sheetFormatPr baseColWidth="10" defaultRowHeight="15" x14ac:dyDescent="0.25"/>
  <cols>
    <col min="1" max="1" width="3.42578125" style="4" customWidth="1"/>
    <col min="2" max="2" width="26.5703125" customWidth="1"/>
    <col min="3" max="3" width="27.7109375" bestFit="1" customWidth="1"/>
    <col min="4" max="4" width="13" bestFit="1" customWidth="1"/>
    <col min="5" max="5" width="15" customWidth="1"/>
    <col min="6" max="6" width="3" customWidth="1"/>
    <col min="7" max="7" width="30.140625" customWidth="1"/>
    <col min="8" max="8" width="11" bestFit="1" customWidth="1"/>
    <col min="9" max="9" width="14" style="4" bestFit="1" customWidth="1"/>
    <col min="10" max="10" width="27.7109375" customWidth="1"/>
    <col min="11" max="11" width="21.28515625" customWidth="1"/>
    <col min="12" max="12" width="14" bestFit="1" customWidth="1"/>
    <col min="14" max="22" width="11.42578125" style="4"/>
  </cols>
  <sheetData>
    <row r="1" spans="2:13" s="4" customFormat="1" ht="15.75" x14ac:dyDescent="0.25">
      <c r="C1" s="35"/>
      <c r="D1" s="35"/>
      <c r="E1" s="35"/>
      <c r="F1" s="35"/>
      <c r="G1" s="35"/>
      <c r="H1" s="35"/>
      <c r="I1" s="35"/>
    </row>
    <row r="2" spans="2:13" s="4" customFormat="1" ht="15.75" x14ac:dyDescent="0.25">
      <c r="B2" s="631" t="s">
        <v>284</v>
      </c>
      <c r="C2" s="632"/>
      <c r="D2" s="632"/>
      <c r="E2" s="632"/>
      <c r="F2" s="632"/>
      <c r="G2" s="632"/>
      <c r="H2" s="632"/>
      <c r="I2" s="633"/>
    </row>
    <row r="3" spans="2:13" s="4" customFormat="1" ht="15.75" x14ac:dyDescent="0.25">
      <c r="E3" s="307"/>
      <c r="F3" s="307"/>
      <c r="G3" s="307"/>
      <c r="H3" s="307"/>
    </row>
    <row r="4" spans="2:13" s="4" customFormat="1" ht="15.75" x14ac:dyDescent="0.25">
      <c r="C4" s="307" t="s">
        <v>287</v>
      </c>
      <c r="D4" s="307"/>
      <c r="E4" s="35"/>
      <c r="F4" s="35"/>
      <c r="G4" s="35"/>
      <c r="H4" s="35"/>
    </row>
    <row r="5" spans="2:13" s="4" customFormat="1" ht="15.75" x14ac:dyDescent="0.25">
      <c r="C5" s="332" t="s">
        <v>148</v>
      </c>
      <c r="D5" s="44"/>
    </row>
    <row r="6" spans="2:13" s="4" customFormat="1" x14ac:dyDescent="0.25"/>
    <row r="7" spans="2:13" ht="15.75" x14ac:dyDescent="0.25">
      <c r="B7" s="636" t="s">
        <v>152</v>
      </c>
      <c r="C7" s="637"/>
      <c r="D7" s="637"/>
      <c r="E7" s="638"/>
      <c r="F7" s="4"/>
      <c r="G7" s="639" t="s">
        <v>149</v>
      </c>
      <c r="H7" s="639"/>
      <c r="I7" s="639"/>
      <c r="J7" s="4"/>
      <c r="K7" s="4"/>
      <c r="L7" s="4"/>
      <c r="M7" s="319"/>
    </row>
    <row r="8" spans="2:13" ht="15.75" x14ac:dyDescent="0.25">
      <c r="B8" s="315"/>
      <c r="C8" s="310" t="s">
        <v>286</v>
      </c>
      <c r="D8" s="44">
        <f>'Fiche projet solaire'!F401</f>
        <v>50</v>
      </c>
      <c r="E8" s="316"/>
      <c r="F8" s="4"/>
      <c r="G8" s="37" t="s">
        <v>151</v>
      </c>
      <c r="H8" s="640">
        <v>44713</v>
      </c>
      <c r="I8" s="641"/>
      <c r="J8" s="4"/>
      <c r="K8" s="4"/>
      <c r="L8" s="4"/>
      <c r="M8" s="4"/>
    </row>
    <row r="9" spans="2:13" ht="16.5" customHeight="1" x14ac:dyDescent="0.25">
      <c r="B9" s="315"/>
      <c r="C9" s="311" t="s">
        <v>285</v>
      </c>
      <c r="D9" s="321">
        <f>'Fiche projet solaire'!F387</f>
        <v>100</v>
      </c>
      <c r="E9" s="316"/>
      <c r="F9" s="4"/>
      <c r="G9" s="634" t="s">
        <v>152</v>
      </c>
      <c r="H9" s="39" t="s">
        <v>282</v>
      </c>
      <c r="I9" s="39" t="s">
        <v>283</v>
      </c>
      <c r="J9" s="4"/>
      <c r="K9" s="4"/>
      <c r="L9" s="4"/>
      <c r="M9" s="42"/>
    </row>
    <row r="10" spans="2:13" ht="15" customHeight="1" x14ac:dyDescent="0.25">
      <c r="B10" s="315"/>
      <c r="C10" s="36" t="s">
        <v>153</v>
      </c>
      <c r="D10" s="312">
        <f>D8/D9*1000</f>
        <v>500</v>
      </c>
      <c r="E10" s="316"/>
      <c r="F10" s="4"/>
      <c r="G10" s="635"/>
      <c r="H10" s="38" t="s">
        <v>281</v>
      </c>
      <c r="I10" s="320">
        <v>56</v>
      </c>
      <c r="J10" s="4"/>
      <c r="K10" s="4"/>
      <c r="L10" s="4"/>
      <c r="M10" s="42"/>
    </row>
    <row r="11" spans="2:13" s="4" customFormat="1" ht="15" customHeight="1" x14ac:dyDescent="0.25">
      <c r="B11" s="315"/>
      <c r="C11" s="313" t="s">
        <v>150</v>
      </c>
      <c r="D11" s="314">
        <f>D8*I10*20</f>
        <v>56000</v>
      </c>
      <c r="E11" s="317"/>
    </row>
    <row r="12" spans="2:13" s="4" customFormat="1" ht="15" customHeight="1" x14ac:dyDescent="0.25">
      <c r="B12" s="40"/>
      <c r="C12" s="41"/>
      <c r="D12" s="41"/>
      <c r="E12" s="318"/>
    </row>
    <row r="13" spans="2:13" s="4" customFormat="1" ht="15" customHeight="1" x14ac:dyDescent="0.25"/>
    <row r="14" spans="2:13" s="4" customFormat="1" ht="15" customHeight="1" x14ac:dyDescent="0.25">
      <c r="M14" s="32"/>
    </row>
    <row r="15" spans="2:13" s="4" customFormat="1" ht="15" customHeight="1" x14ac:dyDescent="0.25">
      <c r="M15" s="32"/>
    </row>
    <row r="16" spans="2:13" s="4" customFormat="1" x14ac:dyDescent="0.25">
      <c r="M16" s="32"/>
    </row>
    <row r="17" spans="9:13" s="4" customFormat="1" x14ac:dyDescent="0.25">
      <c r="M17" s="32"/>
    </row>
    <row r="18" spans="9:13" s="4" customFormat="1" x14ac:dyDescent="0.25">
      <c r="M18" s="32"/>
    </row>
    <row r="19" spans="9:13" s="4" customFormat="1" x14ac:dyDescent="0.25">
      <c r="M19" s="32"/>
    </row>
    <row r="20" spans="9:13" s="4" customFormat="1" x14ac:dyDescent="0.25"/>
    <row r="21" spans="9:13" s="4" customFormat="1" x14ac:dyDescent="0.25"/>
    <row r="22" spans="9:13" s="4" customFormat="1" x14ac:dyDescent="0.25"/>
    <row r="23" spans="9:13" s="4" customFormat="1" x14ac:dyDescent="0.25"/>
    <row r="24" spans="9:13" s="4" customFormat="1" x14ac:dyDescent="0.25"/>
    <row r="25" spans="9:13" s="4" customFormat="1" ht="15.75" customHeight="1" x14ac:dyDescent="0.25"/>
    <row r="26" spans="9:13" s="4" customFormat="1" x14ac:dyDescent="0.25"/>
    <row r="27" spans="9:13" s="4" customFormat="1" x14ac:dyDescent="0.25"/>
    <row r="28" spans="9:13" s="4" customFormat="1" x14ac:dyDescent="0.25">
      <c r="I28" s="43"/>
    </row>
    <row r="29" spans="9:13" s="4" customFormat="1" x14ac:dyDescent="0.25"/>
    <row r="30" spans="9:13" s="4" customFormat="1" x14ac:dyDescent="0.25"/>
    <row r="31" spans="9:13" s="4" customFormat="1" x14ac:dyDescent="0.25"/>
    <row r="32" spans="9:13" s="4" customFormat="1" x14ac:dyDescent="0.25"/>
    <row r="33" spans="2:8" s="4" customFormat="1" x14ac:dyDescent="0.25"/>
    <row r="34" spans="2:8" s="4" customFormat="1" x14ac:dyDescent="0.25"/>
    <row r="35" spans="2:8" s="4" customFormat="1" x14ac:dyDescent="0.25"/>
    <row r="36" spans="2:8" s="4" customFormat="1" x14ac:dyDescent="0.25"/>
    <row r="37" spans="2:8" s="4" customFormat="1" x14ac:dyDescent="0.25"/>
    <row r="38" spans="2:8" s="4" customFormat="1" x14ac:dyDescent="0.25"/>
    <row r="39" spans="2:8" s="4" customFormat="1" x14ac:dyDescent="0.25"/>
    <row r="40" spans="2:8" s="4" customFormat="1" x14ac:dyDescent="0.25"/>
    <row r="41" spans="2:8" s="4" customFormat="1" x14ac:dyDescent="0.25"/>
    <row r="42" spans="2:8" s="4" customFormat="1" x14ac:dyDescent="0.25"/>
    <row r="43" spans="2:8" s="4" customFormat="1" x14ac:dyDescent="0.25"/>
    <row r="44" spans="2:8" s="4" customFormat="1" x14ac:dyDescent="0.25"/>
    <row r="45" spans="2:8" s="4" customFormat="1" x14ac:dyDescent="0.25">
      <c r="E45"/>
      <c r="F45"/>
      <c r="G45"/>
      <c r="H45"/>
    </row>
    <row r="46" spans="2:8" s="4" customFormat="1" x14ac:dyDescent="0.25">
      <c r="B46"/>
      <c r="C46"/>
      <c r="D46"/>
      <c r="E46"/>
      <c r="F46"/>
      <c r="G46"/>
      <c r="H46"/>
    </row>
    <row r="47" spans="2:8" s="4" customFormat="1" x14ac:dyDescent="0.25">
      <c r="B47"/>
      <c r="C47"/>
      <c r="D47"/>
      <c r="E47"/>
      <c r="F47"/>
      <c r="G47"/>
      <c r="H47"/>
    </row>
    <row r="48" spans="2:8" s="4" customFormat="1" x14ac:dyDescent="0.25">
      <c r="B48"/>
      <c r="C48"/>
      <c r="D48"/>
      <c r="E48"/>
      <c r="F48"/>
      <c r="G48"/>
      <c r="H48"/>
    </row>
    <row r="49" spans="2:12" s="4" customFormat="1" x14ac:dyDescent="0.25">
      <c r="B49"/>
      <c r="C49"/>
      <c r="D49"/>
      <c r="E49"/>
      <c r="F49"/>
      <c r="G49"/>
      <c r="H49"/>
    </row>
    <row r="50" spans="2:12" s="4" customFormat="1" x14ac:dyDescent="0.25">
      <c r="B50"/>
      <c r="C50"/>
      <c r="D50"/>
      <c r="E50"/>
      <c r="F50"/>
      <c r="G50"/>
      <c r="H50"/>
    </row>
    <row r="51" spans="2:12" s="4" customFormat="1" x14ac:dyDescent="0.25">
      <c r="B51"/>
      <c r="C51"/>
      <c r="D51"/>
      <c r="E51"/>
      <c r="F51"/>
      <c r="G51"/>
      <c r="H51"/>
    </row>
    <row r="52" spans="2:12" s="4" customFormat="1" x14ac:dyDescent="0.25">
      <c r="B52"/>
      <c r="C52"/>
      <c r="D52"/>
      <c r="E52"/>
      <c r="F52"/>
      <c r="G52"/>
      <c r="H52"/>
    </row>
    <row r="53" spans="2:12" s="4" customFormat="1" x14ac:dyDescent="0.25">
      <c r="B53"/>
      <c r="C53"/>
      <c r="D53"/>
      <c r="E53"/>
      <c r="F53"/>
      <c r="G53"/>
      <c r="H53"/>
      <c r="J53"/>
      <c r="K53"/>
      <c r="L53"/>
    </row>
    <row r="54" spans="2:12" s="4" customFormat="1" x14ac:dyDescent="0.25">
      <c r="B54"/>
      <c r="C54"/>
      <c r="D54"/>
      <c r="E54"/>
      <c r="F54"/>
      <c r="G54"/>
      <c r="H54"/>
      <c r="J54"/>
      <c r="K54"/>
      <c r="L54"/>
    </row>
  </sheetData>
  <mergeCells count="5">
    <mergeCell ref="B2:I2"/>
    <mergeCell ref="G9:G10"/>
    <mergeCell ref="B7:E7"/>
    <mergeCell ref="G7:I7"/>
    <mergeCell ref="H8:I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ACE5D-34DC-437A-A0C5-8E02BEA51542}">
  <dimension ref="A1:U150"/>
  <sheetViews>
    <sheetView zoomScaleNormal="100" workbookViewId="0">
      <selection activeCell="A2" sqref="A2"/>
    </sheetView>
  </sheetViews>
  <sheetFormatPr baseColWidth="10" defaultRowHeight="15" x14ac:dyDescent="0.25"/>
  <cols>
    <col min="1" max="1" width="2.85546875" customWidth="1"/>
    <col min="2" max="2" width="26.7109375" bestFit="1" customWidth="1"/>
    <col min="3" max="3" width="46.5703125" bestFit="1" customWidth="1"/>
    <col min="4" max="4" width="18" customWidth="1"/>
    <col min="5" max="5" width="14.140625" bestFit="1" customWidth="1"/>
    <col min="6" max="6" width="16.85546875" bestFit="1" customWidth="1"/>
    <col min="7" max="7" width="16.28515625" bestFit="1" customWidth="1"/>
    <col min="8" max="8" width="66" customWidth="1"/>
  </cols>
  <sheetData>
    <row r="1" spans="2:8" ht="15.75" thickBot="1" x14ac:dyDescent="0.3"/>
    <row r="2" spans="2:8" ht="29.25" thickBot="1" x14ac:dyDescent="0.4">
      <c r="B2" s="339"/>
      <c r="C2" s="340"/>
      <c r="D2" s="341" t="s">
        <v>83</v>
      </c>
      <c r="E2" s="342"/>
      <c r="F2" s="342"/>
      <c r="G2" s="342"/>
      <c r="H2" s="343"/>
    </row>
    <row r="3" spans="2:8" ht="15.75" x14ac:dyDescent="0.25">
      <c r="B3" s="647" t="s">
        <v>314</v>
      </c>
      <c r="C3" s="648"/>
      <c r="D3" s="648"/>
      <c r="E3" s="648"/>
      <c r="F3" s="648"/>
      <c r="G3" s="648"/>
      <c r="H3" s="344"/>
    </row>
    <row r="4" spans="2:8" x14ac:dyDescent="0.25">
      <c r="B4" s="647"/>
      <c r="C4" s="648"/>
      <c r="D4" s="648"/>
      <c r="E4" s="648"/>
      <c r="F4" s="648"/>
      <c r="G4" s="648"/>
      <c r="H4" s="345"/>
    </row>
    <row r="5" spans="2:8" ht="15.75" thickBot="1" x14ac:dyDescent="0.3">
      <c r="B5" s="649"/>
      <c r="C5" s="650"/>
      <c r="D5" s="650"/>
      <c r="E5" s="650"/>
      <c r="F5" s="650"/>
      <c r="G5" s="650"/>
      <c r="H5" s="345"/>
    </row>
    <row r="6" spans="2:8" x14ac:dyDescent="0.25">
      <c r="B6" s="651" t="str">
        <f>'Fiche projet solaire'!G19</f>
        <v>Solaire Thermique Test</v>
      </c>
      <c r="C6" s="652"/>
      <c r="D6" s="652"/>
      <c r="E6" s="652"/>
      <c r="F6" s="652"/>
      <c r="G6" s="653"/>
      <c r="H6" s="345"/>
    </row>
    <row r="7" spans="2:8" x14ac:dyDescent="0.25">
      <c r="B7" s="654"/>
      <c r="C7" s="655"/>
      <c r="D7" s="655"/>
      <c r="E7" s="655"/>
      <c r="F7" s="655"/>
      <c r="G7" s="656"/>
      <c r="H7" s="345"/>
    </row>
    <row r="8" spans="2:8" ht="15.75" thickBot="1" x14ac:dyDescent="0.3">
      <c r="B8" s="657"/>
      <c r="C8" s="658"/>
      <c r="D8" s="658"/>
      <c r="E8" s="658"/>
      <c r="F8" s="658"/>
      <c r="G8" s="659"/>
      <c r="H8" s="346"/>
    </row>
    <row r="9" spans="2:8" ht="15.75" x14ac:dyDescent="0.25">
      <c r="B9" s="347" t="s">
        <v>299</v>
      </c>
      <c r="C9" s="660" t="str">
        <f>'Fiche projet solaire'!F36</f>
        <v>Association du soleil</v>
      </c>
      <c r="D9" s="660"/>
      <c r="E9" s="348"/>
      <c r="F9" s="349"/>
      <c r="G9" s="350"/>
      <c r="H9" s="351"/>
    </row>
    <row r="10" spans="2:8" ht="18.75" x14ac:dyDescent="0.25">
      <c r="B10" s="352" t="s">
        <v>300</v>
      </c>
      <c r="C10" s="661" t="str">
        <f>'Fiche projet solaire'!G30</f>
        <v>Près de chez vous</v>
      </c>
      <c r="D10" s="661"/>
      <c r="E10" s="353"/>
      <c r="F10" s="354"/>
      <c r="G10" s="355"/>
      <c r="H10" s="356"/>
    </row>
    <row r="11" spans="2:8" ht="18.75" x14ac:dyDescent="0.25">
      <c r="B11" s="357">
        <f>'Fiche projet solaire'!G28+'Fiche projet solaire'!G29</f>
        <v>2</v>
      </c>
      <c r="C11" s="358" t="s">
        <v>315</v>
      </c>
      <c r="D11" s="378">
        <f>'Fiche projet solaire'!F387</f>
        <v>100</v>
      </c>
      <c r="E11" s="358"/>
      <c r="G11" s="358"/>
      <c r="H11" s="359">
        <f>IF(D11&lt;500,0,1)</f>
        <v>0</v>
      </c>
    </row>
    <row r="12" spans="2:8" ht="18.75" x14ac:dyDescent="0.25">
      <c r="B12" s="362">
        <f>'Fiche projet solaire'!F392</f>
        <v>50</v>
      </c>
      <c r="C12" s="358" t="s">
        <v>316</v>
      </c>
      <c r="D12" s="358"/>
      <c r="E12" s="358"/>
      <c r="F12" s="358"/>
      <c r="G12" s="360"/>
      <c r="H12" s="359">
        <f>IF(B12&lt;1200,0,1)</f>
        <v>0</v>
      </c>
    </row>
    <row r="13" spans="2:8" ht="18.75" x14ac:dyDescent="0.25">
      <c r="B13" s="357" t="str">
        <f>IF('[7]Fiche projet biomasse'!G191="Création",'[7]Fiche projet biomasse'!M249,IF('[7]Fiche projet biomasse'!G191="Extension",'[7]Fiche projet biomasse'!N249,""))</f>
        <v/>
      </c>
      <c r="C13" s="358" t="str">
        <f>IF('[7]Fiche projet biomasse'!G191="Création","ml de réseau de chaleur créé",IF('[7]Fiche projet biomasse'!G191="Extension","ml de réseau de chaleur étendu",""))</f>
        <v/>
      </c>
      <c r="E13" s="361"/>
      <c r="F13" s="358"/>
      <c r="G13" s="360"/>
      <c r="H13" s="356"/>
    </row>
    <row r="14" spans="2:8" ht="18.75" x14ac:dyDescent="0.25">
      <c r="B14" s="362">
        <f>'Fiche projet solaire'!F422</f>
        <v>15.812867647058821</v>
      </c>
      <c r="C14" s="358" t="s">
        <v>301</v>
      </c>
      <c r="D14" s="361"/>
      <c r="E14" s="358"/>
      <c r="F14" s="4"/>
      <c r="G14" s="360"/>
      <c r="H14" s="356"/>
    </row>
    <row r="15" spans="2:8" ht="18.75" x14ac:dyDescent="0.25">
      <c r="B15" s="363">
        <f>S_subvention_ADEME</f>
        <v>56000</v>
      </c>
      <c r="C15" s="364" t="s">
        <v>317</v>
      </c>
      <c r="D15" s="381">
        <f>'Fiche projet solaire'!F444</f>
        <v>150000</v>
      </c>
      <c r="E15" s="365"/>
      <c r="F15" s="366"/>
      <c r="G15" s="367"/>
      <c r="H15" s="356"/>
    </row>
    <row r="16" spans="2:8" ht="19.5" thickBot="1" x14ac:dyDescent="0.3">
      <c r="B16" s="382"/>
      <c r="C16" s="383" t="s">
        <v>302</v>
      </c>
      <c r="D16" s="380">
        <f>S_subvention_ADEME/'Fiche projet solaire'!F444</f>
        <v>0.37333333333333335</v>
      </c>
      <c r="E16" s="368" t="s">
        <v>303</v>
      </c>
      <c r="F16" s="369"/>
      <c r="G16" s="368"/>
      <c r="H16" s="370"/>
    </row>
    <row r="17" spans="1:21" ht="18.75" x14ac:dyDescent="0.25">
      <c r="A17" s="374"/>
      <c r="B17" s="324" t="s">
        <v>288</v>
      </c>
      <c r="C17" s="325"/>
      <c r="D17" s="628" t="str">
        <f>'Fiche projet solaire'!D453</f>
        <v>RGE</v>
      </c>
      <c r="E17" s="629"/>
      <c r="F17" s="630"/>
      <c r="G17" s="371"/>
      <c r="H17" s="372"/>
    </row>
    <row r="18" spans="1:21" x14ac:dyDescent="0.25">
      <c r="A18" s="374"/>
      <c r="B18" s="326" t="s">
        <v>305</v>
      </c>
      <c r="C18" s="327"/>
      <c r="D18" s="599" t="str">
        <f>'Fiche projet solaire'!D454</f>
        <v>OK : panneaux certifiés</v>
      </c>
      <c r="E18" s="600"/>
      <c r="F18" s="601"/>
      <c r="G18" s="373"/>
      <c r="H18" s="374"/>
    </row>
    <row r="19" spans="1:21" x14ac:dyDescent="0.25">
      <c r="A19" s="374"/>
      <c r="B19" s="326" t="s">
        <v>293</v>
      </c>
      <c r="C19" s="327"/>
      <c r="D19" s="599" t="str">
        <f>'Fiche projet solaire'!D455</f>
        <v>OK : éligible CCR</v>
      </c>
      <c r="E19" s="600"/>
      <c r="F19" s="601"/>
      <c r="G19" s="373"/>
      <c r="H19" s="374"/>
    </row>
    <row r="20" spans="1:21" x14ac:dyDescent="0.25">
      <c r="A20" s="374"/>
      <c r="B20" s="326" t="s">
        <v>289</v>
      </c>
      <c r="C20" s="327"/>
      <c r="D20" s="625" t="str">
        <f>'Fiche projet solaire'!D456</f>
        <v>OK : Supérieur à 30%</v>
      </c>
      <c r="E20" s="626"/>
      <c r="F20" s="627"/>
      <c r="G20" s="373"/>
      <c r="H20" s="374"/>
    </row>
    <row r="21" spans="1:21" x14ac:dyDescent="0.25">
      <c r="A21" s="374"/>
      <c r="B21" s="326" t="s">
        <v>290</v>
      </c>
      <c r="C21" s="327"/>
      <c r="D21" s="599" t="str">
        <f>'Fiche projet solaire'!D457</f>
        <v>OK : productivité supérieur à 400 kWh/m² utile</v>
      </c>
      <c r="E21" s="600"/>
      <c r="F21" s="601"/>
      <c r="G21" s="375"/>
      <c r="H21" s="374"/>
    </row>
    <row r="22" spans="1:21" ht="15.75" thickBot="1" x14ac:dyDescent="0.3">
      <c r="A22" s="374"/>
      <c r="B22" s="376"/>
      <c r="C22" s="376"/>
      <c r="D22" s="376"/>
      <c r="E22" s="376"/>
      <c r="F22" s="376"/>
      <c r="G22" s="376"/>
      <c r="H22" s="377"/>
    </row>
    <row r="24" spans="1:21" ht="15" customHeight="1" x14ac:dyDescent="0.25">
      <c r="B24" s="644" t="s">
        <v>319</v>
      </c>
      <c r="C24" s="644"/>
      <c r="D24" s="644"/>
      <c r="E24" s="644"/>
      <c r="F24" s="644"/>
      <c r="G24" s="644"/>
      <c r="H24" s="644"/>
      <c r="I24" s="644"/>
      <c r="J24" s="644"/>
      <c r="K24" s="644"/>
      <c r="L24" s="385"/>
      <c r="M24" s="385"/>
      <c r="N24" s="385"/>
      <c r="O24" s="385"/>
      <c r="P24" s="385"/>
      <c r="Q24" s="385"/>
      <c r="R24" s="385"/>
      <c r="S24" s="385"/>
      <c r="T24" s="385"/>
      <c r="U24" s="385"/>
    </row>
    <row r="25" spans="1:21" x14ac:dyDescent="0.25">
      <c r="B25" s="644"/>
      <c r="C25" s="644"/>
      <c r="D25" s="644"/>
      <c r="E25" s="644"/>
      <c r="F25" s="644"/>
      <c r="G25" s="644"/>
      <c r="H25" s="644"/>
      <c r="I25" s="644"/>
      <c r="J25" s="644"/>
      <c r="K25" s="644"/>
      <c r="L25" s="385"/>
      <c r="M25" s="385"/>
      <c r="N25" s="385"/>
      <c r="O25" s="385"/>
      <c r="P25" s="385"/>
      <c r="Q25" s="385"/>
      <c r="R25" s="385"/>
      <c r="S25" s="385"/>
      <c r="T25" s="385"/>
      <c r="U25" s="385"/>
    </row>
    <row r="26" spans="1:21" x14ac:dyDescent="0.25">
      <c r="B26" s="644"/>
      <c r="C26" s="644"/>
      <c r="D26" s="644"/>
      <c r="E26" s="644"/>
      <c r="F26" s="644"/>
      <c r="G26" s="644"/>
      <c r="H26" s="644"/>
      <c r="I26" s="644"/>
      <c r="J26" s="644"/>
      <c r="K26" s="644"/>
      <c r="L26" s="385"/>
      <c r="M26" s="385"/>
      <c r="N26" s="385"/>
      <c r="O26" s="385"/>
      <c r="P26" s="385"/>
      <c r="Q26" s="385"/>
      <c r="R26" s="385"/>
      <c r="S26" s="385"/>
      <c r="T26" s="385"/>
      <c r="U26" s="385"/>
    </row>
    <row r="27" spans="1:21" x14ac:dyDescent="0.25">
      <c r="B27" s="644"/>
      <c r="C27" s="644"/>
      <c r="D27" s="644"/>
      <c r="E27" s="644"/>
      <c r="F27" s="644"/>
      <c r="G27" s="644"/>
      <c r="H27" s="644"/>
      <c r="I27" s="644"/>
      <c r="J27" s="644"/>
      <c r="K27" s="644"/>
      <c r="L27" s="385"/>
      <c r="M27" s="385"/>
      <c r="N27" s="385"/>
      <c r="O27" s="385"/>
      <c r="P27" s="385"/>
      <c r="Q27" s="385"/>
      <c r="R27" s="385"/>
      <c r="S27" s="385"/>
      <c r="T27" s="385"/>
      <c r="U27" s="385"/>
    </row>
    <row r="28" spans="1:21" x14ac:dyDescent="0.25">
      <c r="B28" s="644"/>
      <c r="C28" s="644"/>
      <c r="D28" s="644"/>
      <c r="E28" s="644"/>
      <c r="F28" s="644"/>
      <c r="G28" s="644"/>
      <c r="H28" s="644"/>
      <c r="I28" s="644"/>
      <c r="J28" s="644"/>
      <c r="K28" s="644"/>
      <c r="L28" s="385"/>
      <c r="M28" s="385"/>
      <c r="N28" s="385"/>
      <c r="O28" s="385"/>
      <c r="P28" s="385"/>
      <c r="Q28" s="385"/>
      <c r="R28" s="385"/>
      <c r="S28" s="385"/>
      <c r="T28" s="385"/>
      <c r="U28" s="385"/>
    </row>
    <row r="29" spans="1:21" x14ac:dyDescent="0.25">
      <c r="B29" s="644"/>
      <c r="C29" s="644"/>
      <c r="D29" s="644"/>
      <c r="E29" s="644"/>
      <c r="F29" s="644"/>
      <c r="G29" s="644"/>
      <c r="H29" s="644"/>
      <c r="I29" s="644"/>
      <c r="J29" s="644"/>
      <c r="K29" s="644"/>
      <c r="L29" s="385"/>
      <c r="M29" s="385"/>
      <c r="N29" s="385"/>
      <c r="O29" s="385"/>
      <c r="P29" s="385"/>
      <c r="Q29" s="385"/>
      <c r="R29" s="385"/>
      <c r="S29" s="385"/>
      <c r="T29" s="385"/>
      <c r="U29" s="385"/>
    </row>
    <row r="30" spans="1:21" x14ac:dyDescent="0.25">
      <c r="B30" s="644"/>
      <c r="C30" s="644"/>
      <c r="D30" s="644"/>
      <c r="E30" s="644"/>
      <c r="F30" s="644"/>
      <c r="G30" s="644"/>
      <c r="H30" s="644"/>
      <c r="I30" s="644"/>
      <c r="J30" s="644"/>
      <c r="K30" s="644"/>
      <c r="L30" s="385"/>
      <c r="M30" s="385"/>
      <c r="N30" s="385"/>
      <c r="O30" s="385"/>
      <c r="P30" s="385"/>
      <c r="Q30" s="385"/>
      <c r="R30" s="385"/>
      <c r="S30" s="385"/>
      <c r="T30" s="385"/>
      <c r="U30" s="385"/>
    </row>
    <row r="31" spans="1:21" x14ac:dyDescent="0.25">
      <c r="B31" s="644"/>
      <c r="C31" s="644"/>
      <c r="D31" s="644"/>
      <c r="E31" s="644"/>
      <c r="F31" s="644"/>
      <c r="G31" s="644"/>
      <c r="H31" s="644"/>
      <c r="I31" s="644"/>
      <c r="J31" s="644"/>
      <c r="K31" s="644"/>
      <c r="L31" s="385"/>
      <c r="M31" s="385"/>
      <c r="N31" s="385"/>
      <c r="O31" s="385"/>
      <c r="P31" s="385"/>
      <c r="Q31" s="385"/>
      <c r="R31" s="385"/>
      <c r="S31" s="385"/>
      <c r="T31" s="385"/>
      <c r="U31" s="385"/>
    </row>
    <row r="32" spans="1:21" x14ac:dyDescent="0.25">
      <c r="B32" s="644"/>
      <c r="C32" s="644"/>
      <c r="D32" s="644"/>
      <c r="E32" s="644"/>
      <c r="F32" s="644"/>
      <c r="G32" s="644"/>
      <c r="H32" s="644"/>
      <c r="I32" s="644"/>
      <c r="J32" s="644"/>
      <c r="K32" s="644"/>
      <c r="L32" s="385"/>
      <c r="M32" s="385"/>
      <c r="N32" s="385"/>
      <c r="O32" s="385"/>
      <c r="P32" s="385"/>
      <c r="Q32" s="385"/>
      <c r="R32" s="385"/>
      <c r="S32" s="385"/>
      <c r="T32" s="385"/>
      <c r="U32" s="385"/>
    </row>
    <row r="33" spans="2:21" x14ac:dyDescent="0.25">
      <c r="B33" s="644"/>
      <c r="C33" s="644"/>
      <c r="D33" s="644"/>
      <c r="E33" s="644"/>
      <c r="F33" s="644"/>
      <c r="G33" s="644"/>
      <c r="H33" s="644"/>
      <c r="I33" s="644"/>
      <c r="J33" s="644"/>
      <c r="K33" s="644"/>
      <c r="L33" s="385"/>
      <c r="M33" s="385"/>
      <c r="N33" s="385"/>
      <c r="O33" s="385"/>
      <c r="P33" s="385"/>
      <c r="Q33" s="385"/>
      <c r="R33" s="385"/>
      <c r="S33" s="385"/>
      <c r="T33" s="385"/>
      <c r="U33" s="385"/>
    </row>
    <row r="34" spans="2:21" x14ac:dyDescent="0.25">
      <c r="B34" s="644"/>
      <c r="C34" s="644"/>
      <c r="D34" s="644"/>
      <c r="E34" s="644"/>
      <c r="F34" s="644"/>
      <c r="G34" s="644"/>
      <c r="H34" s="644"/>
      <c r="I34" s="644"/>
      <c r="J34" s="644"/>
      <c r="K34" s="644"/>
      <c r="L34" s="385"/>
      <c r="M34" s="385"/>
      <c r="N34" s="385"/>
      <c r="O34" s="385"/>
      <c r="P34" s="385"/>
      <c r="Q34" s="385"/>
      <c r="R34" s="385"/>
      <c r="S34" s="385"/>
      <c r="T34" s="385"/>
      <c r="U34" s="385"/>
    </row>
    <row r="35" spans="2:21" x14ac:dyDescent="0.25">
      <c r="B35" s="644"/>
      <c r="C35" s="644"/>
      <c r="D35" s="644"/>
      <c r="E35" s="644"/>
      <c r="F35" s="644"/>
      <c r="G35" s="644"/>
      <c r="H35" s="644"/>
      <c r="I35" s="644"/>
      <c r="J35" s="644"/>
      <c r="K35" s="644"/>
      <c r="L35" s="385"/>
      <c r="M35" s="385"/>
      <c r="N35" s="385"/>
      <c r="O35" s="385"/>
      <c r="P35" s="385"/>
      <c r="Q35" s="385"/>
      <c r="R35" s="385"/>
      <c r="S35" s="385"/>
      <c r="T35" s="385"/>
      <c r="U35" s="385"/>
    </row>
    <row r="36" spans="2:21" x14ac:dyDescent="0.25">
      <c r="B36" s="644"/>
      <c r="C36" s="644"/>
      <c r="D36" s="644"/>
      <c r="E36" s="644"/>
      <c r="F36" s="644"/>
      <c r="G36" s="644"/>
      <c r="H36" s="644"/>
      <c r="I36" s="644"/>
      <c r="J36" s="644"/>
      <c r="K36" s="644"/>
      <c r="L36" s="385"/>
      <c r="M36" s="385"/>
      <c r="N36" s="385"/>
      <c r="O36" s="385"/>
      <c r="P36" s="385"/>
      <c r="Q36" s="385"/>
      <c r="R36" s="385"/>
      <c r="S36" s="385"/>
      <c r="T36" s="385"/>
      <c r="U36" s="385"/>
    </row>
    <row r="37" spans="2:21" x14ac:dyDescent="0.25">
      <c r="B37" s="644"/>
      <c r="C37" s="644"/>
      <c r="D37" s="644"/>
      <c r="E37" s="644"/>
      <c r="F37" s="644"/>
      <c r="G37" s="644"/>
      <c r="H37" s="644"/>
      <c r="I37" s="644"/>
      <c r="J37" s="644"/>
      <c r="K37" s="644"/>
      <c r="L37" s="385"/>
      <c r="M37" s="385"/>
      <c r="N37" s="385"/>
      <c r="O37" s="385"/>
      <c r="P37" s="385"/>
      <c r="Q37" s="385"/>
      <c r="R37" s="385"/>
      <c r="S37" s="385"/>
      <c r="T37" s="385"/>
      <c r="U37" s="385"/>
    </row>
    <row r="38" spans="2:21" x14ac:dyDescent="0.25">
      <c r="B38" s="644"/>
      <c r="C38" s="644"/>
      <c r="D38" s="644"/>
      <c r="E38" s="644"/>
      <c r="F38" s="644"/>
      <c r="G38" s="644"/>
      <c r="H38" s="644"/>
      <c r="I38" s="644"/>
      <c r="J38" s="644"/>
      <c r="K38" s="644"/>
      <c r="L38" s="385"/>
      <c r="M38" s="385"/>
      <c r="N38" s="385"/>
      <c r="O38" s="385"/>
      <c r="P38" s="385"/>
      <c r="Q38" s="385"/>
      <c r="R38" s="385"/>
      <c r="S38" s="385"/>
      <c r="T38" s="385"/>
      <c r="U38" s="385"/>
    </row>
    <row r="39" spans="2:21" x14ac:dyDescent="0.25">
      <c r="B39" s="644"/>
      <c r="C39" s="644"/>
      <c r="D39" s="644"/>
      <c r="E39" s="644"/>
      <c r="F39" s="644"/>
      <c r="G39" s="644"/>
      <c r="H39" s="644"/>
      <c r="I39" s="644"/>
      <c r="J39" s="644"/>
      <c r="K39" s="644"/>
      <c r="L39" s="385"/>
      <c r="M39" s="385"/>
      <c r="N39" s="385"/>
      <c r="O39" s="385"/>
      <c r="P39" s="385"/>
      <c r="Q39" s="385"/>
      <c r="R39" s="385"/>
      <c r="S39" s="385"/>
      <c r="T39" s="385"/>
      <c r="U39" s="385"/>
    </row>
    <row r="40" spans="2:21" x14ac:dyDescent="0.25">
      <c r="B40" s="644"/>
      <c r="C40" s="644"/>
      <c r="D40" s="644"/>
      <c r="E40" s="644"/>
      <c r="F40" s="644"/>
      <c r="G40" s="644"/>
      <c r="H40" s="644"/>
      <c r="I40" s="644"/>
      <c r="J40" s="644"/>
      <c r="K40" s="644"/>
      <c r="L40" s="385"/>
      <c r="M40" s="385"/>
      <c r="N40" s="385"/>
      <c r="O40" s="385"/>
      <c r="P40" s="385"/>
      <c r="Q40" s="385"/>
      <c r="R40" s="385"/>
      <c r="S40" s="385"/>
      <c r="T40" s="385"/>
      <c r="U40" s="385"/>
    </row>
    <row r="41" spans="2:21" x14ac:dyDescent="0.25">
      <c r="B41" s="644"/>
      <c r="C41" s="644"/>
      <c r="D41" s="644"/>
      <c r="E41" s="644"/>
      <c r="F41" s="644"/>
      <c r="G41" s="644"/>
      <c r="H41" s="644"/>
      <c r="I41" s="644"/>
      <c r="J41" s="644"/>
      <c r="K41" s="644"/>
      <c r="L41" s="385"/>
      <c r="M41" s="385"/>
      <c r="N41" s="385"/>
      <c r="O41" s="385"/>
      <c r="P41" s="385"/>
      <c r="Q41" s="385"/>
      <c r="R41" s="385"/>
      <c r="S41" s="385"/>
      <c r="T41" s="385"/>
      <c r="U41" s="385"/>
    </row>
    <row r="42" spans="2:21" x14ac:dyDescent="0.25">
      <c r="B42" s="644"/>
      <c r="C42" s="644"/>
      <c r="D42" s="644"/>
      <c r="E42" s="644"/>
      <c r="F42" s="644"/>
      <c r="G42" s="644"/>
      <c r="H42" s="644"/>
      <c r="I42" s="644"/>
      <c r="J42" s="644"/>
      <c r="K42" s="644"/>
      <c r="L42" s="385"/>
      <c r="M42" s="385"/>
      <c r="N42" s="385"/>
      <c r="O42" s="385"/>
      <c r="P42" s="385"/>
      <c r="Q42" s="385"/>
      <c r="R42" s="385"/>
      <c r="S42" s="385"/>
      <c r="T42" s="385"/>
      <c r="U42" s="385"/>
    </row>
    <row r="43" spans="2:21" x14ac:dyDescent="0.25">
      <c r="B43" s="644"/>
      <c r="C43" s="644"/>
      <c r="D43" s="644"/>
      <c r="E43" s="644"/>
      <c r="F43" s="644"/>
      <c r="G43" s="644"/>
      <c r="H43" s="644"/>
      <c r="I43" s="644"/>
      <c r="J43" s="644"/>
      <c r="K43" s="644"/>
      <c r="L43" s="385"/>
      <c r="M43" s="385"/>
      <c r="N43" s="385"/>
      <c r="O43" s="385"/>
      <c r="P43" s="385"/>
      <c r="Q43" s="385"/>
      <c r="R43" s="385"/>
      <c r="S43" s="385"/>
      <c r="T43" s="385"/>
      <c r="U43" s="385"/>
    </row>
    <row r="44" spans="2:21" x14ac:dyDescent="0.25">
      <c r="B44" s="644"/>
      <c r="C44" s="644"/>
      <c r="D44" s="644"/>
      <c r="E44" s="644"/>
      <c r="F44" s="644"/>
      <c r="G44" s="644"/>
      <c r="H44" s="644"/>
      <c r="I44" s="644"/>
      <c r="J44" s="644"/>
      <c r="K44" s="644"/>
      <c r="L44" s="385"/>
      <c r="M44" s="385"/>
      <c r="N44" s="385"/>
      <c r="O44" s="385"/>
      <c r="P44" s="385"/>
      <c r="Q44" s="385"/>
      <c r="R44" s="385"/>
      <c r="S44" s="385"/>
      <c r="T44" s="385"/>
      <c r="U44" s="385"/>
    </row>
    <row r="45" spans="2:21" x14ac:dyDescent="0.25">
      <c r="B45" s="644"/>
      <c r="C45" s="644"/>
      <c r="D45" s="644"/>
      <c r="E45" s="644"/>
      <c r="F45" s="644"/>
      <c r="G45" s="644"/>
      <c r="H45" s="644"/>
      <c r="I45" s="644"/>
      <c r="J45" s="644"/>
      <c r="K45" s="644"/>
      <c r="L45" s="385"/>
      <c r="M45" s="385"/>
      <c r="N45" s="385"/>
      <c r="O45" s="385"/>
      <c r="P45" s="385"/>
      <c r="Q45" s="385"/>
      <c r="R45" s="385"/>
      <c r="S45" s="385"/>
      <c r="T45" s="385"/>
      <c r="U45" s="385"/>
    </row>
    <row r="46" spans="2:21" x14ac:dyDescent="0.25">
      <c r="B46" s="644"/>
      <c r="C46" s="644"/>
      <c r="D46" s="644"/>
      <c r="E46" s="644"/>
      <c r="F46" s="644"/>
      <c r="G46" s="644"/>
      <c r="H46" s="644"/>
      <c r="I46" s="644"/>
      <c r="J46" s="644"/>
      <c r="K46" s="644"/>
      <c r="L46" s="385"/>
      <c r="M46" s="385"/>
      <c r="N46" s="385"/>
      <c r="O46" s="385"/>
      <c r="P46" s="385"/>
      <c r="Q46" s="385"/>
      <c r="R46" s="385"/>
      <c r="S46" s="385"/>
      <c r="T46" s="385"/>
      <c r="U46" s="385"/>
    </row>
    <row r="47" spans="2:21" x14ac:dyDescent="0.25">
      <c r="B47" s="644"/>
      <c r="C47" s="644"/>
      <c r="D47" s="644"/>
      <c r="E47" s="644"/>
      <c r="F47" s="644"/>
      <c r="G47" s="644"/>
      <c r="H47" s="644"/>
      <c r="I47" s="644"/>
      <c r="J47" s="644"/>
      <c r="K47" s="644"/>
      <c r="L47" s="385"/>
      <c r="M47" s="385"/>
      <c r="N47" s="385"/>
      <c r="O47" s="385"/>
      <c r="P47" s="385"/>
      <c r="Q47" s="385"/>
      <c r="R47" s="385"/>
      <c r="S47" s="385"/>
      <c r="T47" s="385"/>
      <c r="U47" s="385"/>
    </row>
    <row r="48" spans="2:21" x14ac:dyDescent="0.25">
      <c r="B48" s="644"/>
      <c r="C48" s="644"/>
      <c r="D48" s="644"/>
      <c r="E48" s="644"/>
      <c r="F48" s="644"/>
      <c r="G48" s="644"/>
      <c r="H48" s="644"/>
      <c r="I48" s="644"/>
      <c r="J48" s="644"/>
      <c r="K48" s="644"/>
      <c r="L48" s="385"/>
      <c r="M48" s="385"/>
      <c r="N48" s="385"/>
      <c r="O48" s="385"/>
      <c r="P48" s="385"/>
      <c r="Q48" s="385"/>
      <c r="R48" s="385"/>
      <c r="S48" s="385"/>
      <c r="T48" s="385"/>
      <c r="U48" s="385"/>
    </row>
    <row r="49" spans="2:21" x14ac:dyDescent="0.25">
      <c r="B49" s="644"/>
      <c r="C49" s="644"/>
      <c r="D49" s="644"/>
      <c r="E49" s="644"/>
      <c r="F49" s="644"/>
      <c r="G49" s="644"/>
      <c r="H49" s="644"/>
      <c r="I49" s="644"/>
      <c r="J49" s="644"/>
      <c r="K49" s="644"/>
      <c r="L49" s="385"/>
      <c r="M49" s="385"/>
      <c r="N49" s="385"/>
      <c r="O49" s="385"/>
      <c r="P49" s="385"/>
      <c r="Q49" s="385"/>
      <c r="R49" s="385"/>
      <c r="S49" s="385"/>
      <c r="T49" s="385"/>
      <c r="U49" s="385"/>
    </row>
    <row r="50" spans="2:21" x14ac:dyDescent="0.25">
      <c r="B50" s="644"/>
      <c r="C50" s="644"/>
      <c r="D50" s="644"/>
      <c r="E50" s="644"/>
      <c r="F50" s="644"/>
      <c r="G50" s="644"/>
      <c r="H50" s="644"/>
      <c r="I50" s="644"/>
      <c r="J50" s="644"/>
      <c r="K50" s="644"/>
      <c r="L50" s="385"/>
      <c r="M50" s="385"/>
      <c r="N50" s="385"/>
      <c r="O50" s="385"/>
      <c r="P50" s="385"/>
      <c r="Q50" s="385"/>
      <c r="R50" s="385"/>
      <c r="S50" s="385"/>
      <c r="T50" s="385"/>
      <c r="U50" s="385"/>
    </row>
    <row r="51" spans="2:21" x14ac:dyDescent="0.25">
      <c r="B51" s="644"/>
      <c r="C51" s="644"/>
      <c r="D51" s="644"/>
      <c r="E51" s="644"/>
      <c r="F51" s="644"/>
      <c r="G51" s="644"/>
      <c r="H51" s="644"/>
      <c r="I51" s="644"/>
      <c r="J51" s="644"/>
      <c r="K51" s="644"/>
      <c r="L51" s="385"/>
      <c r="M51" s="385"/>
      <c r="N51" s="385"/>
      <c r="O51" s="385"/>
      <c r="P51" s="385"/>
      <c r="Q51" s="385"/>
      <c r="R51" s="385"/>
      <c r="S51" s="385"/>
      <c r="T51" s="385"/>
      <c r="U51" s="385"/>
    </row>
    <row r="52" spans="2:21" x14ac:dyDescent="0.25">
      <c r="B52" s="385"/>
      <c r="C52" s="385"/>
      <c r="D52" s="385"/>
      <c r="E52" s="385"/>
      <c r="F52" s="385"/>
      <c r="G52" s="385"/>
      <c r="H52" s="385"/>
      <c r="I52" s="385"/>
      <c r="J52" s="385"/>
      <c r="K52" s="385"/>
      <c r="L52" s="385"/>
      <c r="M52" s="385"/>
      <c r="N52" s="385"/>
      <c r="O52" s="385"/>
      <c r="P52" s="385"/>
      <c r="Q52" s="385"/>
      <c r="R52" s="385"/>
      <c r="S52" s="385"/>
      <c r="T52" s="385"/>
      <c r="U52" s="385"/>
    </row>
    <row r="53" spans="2:21" x14ac:dyDescent="0.25">
      <c r="B53" s="644" t="s">
        <v>320</v>
      </c>
      <c r="C53" s="644"/>
      <c r="D53" s="644"/>
      <c r="E53" s="644"/>
      <c r="F53" s="644"/>
      <c r="G53" s="644"/>
      <c r="H53" s="644"/>
      <c r="I53" s="644"/>
      <c r="J53" s="644"/>
      <c r="K53" s="644"/>
      <c r="L53" s="385"/>
      <c r="M53" s="385"/>
      <c r="N53" s="385"/>
      <c r="O53" s="385"/>
      <c r="P53" s="385"/>
      <c r="Q53" s="385"/>
      <c r="R53" s="385"/>
      <c r="S53" s="385"/>
      <c r="T53" s="385"/>
      <c r="U53" s="385"/>
    </row>
    <row r="54" spans="2:21" x14ac:dyDescent="0.25">
      <c r="B54" s="644"/>
      <c r="C54" s="644"/>
      <c r="D54" s="644"/>
      <c r="E54" s="644"/>
      <c r="F54" s="644"/>
      <c r="G54" s="644"/>
      <c r="H54" s="644"/>
      <c r="I54" s="644"/>
      <c r="J54" s="644"/>
      <c r="K54" s="644"/>
      <c r="L54" s="385"/>
      <c r="M54" s="385"/>
      <c r="N54" s="385"/>
      <c r="O54" s="385"/>
      <c r="P54" s="385"/>
      <c r="Q54" s="385"/>
      <c r="R54" s="385"/>
      <c r="S54" s="385"/>
      <c r="T54" s="385"/>
      <c r="U54" s="385"/>
    </row>
    <row r="55" spans="2:21" x14ac:dyDescent="0.25">
      <c r="B55" s="644"/>
      <c r="C55" s="644"/>
      <c r="D55" s="644"/>
      <c r="E55" s="644"/>
      <c r="F55" s="644"/>
      <c r="G55" s="644"/>
      <c r="H55" s="644"/>
      <c r="I55" s="644"/>
      <c r="J55" s="644"/>
      <c r="K55" s="644"/>
      <c r="L55" s="385"/>
      <c r="M55" s="385"/>
      <c r="N55" s="385"/>
      <c r="O55" s="385"/>
      <c r="P55" s="385"/>
      <c r="Q55" s="385"/>
      <c r="R55" s="385"/>
      <c r="S55" s="385"/>
      <c r="T55" s="385"/>
      <c r="U55" s="385"/>
    </row>
    <row r="56" spans="2:21" x14ac:dyDescent="0.25">
      <c r="B56" s="644"/>
      <c r="C56" s="644"/>
      <c r="D56" s="644"/>
      <c r="E56" s="644"/>
      <c r="F56" s="644"/>
      <c r="G56" s="644"/>
      <c r="H56" s="644"/>
      <c r="I56" s="644"/>
      <c r="J56" s="644"/>
      <c r="K56" s="644"/>
      <c r="L56" s="385"/>
      <c r="M56" s="385"/>
      <c r="N56" s="385"/>
      <c r="O56" s="385"/>
      <c r="P56" s="385"/>
      <c r="Q56" s="385"/>
      <c r="R56" s="385"/>
      <c r="S56" s="385"/>
      <c r="T56" s="385"/>
      <c r="U56" s="385"/>
    </row>
    <row r="57" spans="2:21" x14ac:dyDescent="0.25">
      <c r="B57" s="644"/>
      <c r="C57" s="644"/>
      <c r="D57" s="644"/>
      <c r="E57" s="644"/>
      <c r="F57" s="644"/>
      <c r="G57" s="644"/>
      <c r="H57" s="644"/>
      <c r="I57" s="644"/>
      <c r="J57" s="644"/>
      <c r="K57" s="644"/>
      <c r="L57" s="385"/>
      <c r="M57" s="385"/>
      <c r="N57" s="385"/>
      <c r="O57" s="385"/>
      <c r="P57" s="385"/>
      <c r="Q57" s="385"/>
      <c r="R57" s="385"/>
      <c r="S57" s="385"/>
      <c r="T57" s="385"/>
      <c r="U57" s="385"/>
    </row>
    <row r="58" spans="2:21" x14ac:dyDescent="0.25">
      <c r="B58" s="644"/>
      <c r="C58" s="644"/>
      <c r="D58" s="644"/>
      <c r="E58" s="644"/>
      <c r="F58" s="644"/>
      <c r="G58" s="644"/>
      <c r="H58" s="644"/>
      <c r="I58" s="644"/>
      <c r="J58" s="644"/>
      <c r="K58" s="644"/>
      <c r="L58" s="385"/>
      <c r="M58" s="385"/>
      <c r="N58" s="385"/>
      <c r="O58" s="385"/>
      <c r="P58" s="385"/>
      <c r="Q58" s="385"/>
      <c r="R58" s="385"/>
      <c r="S58" s="385"/>
      <c r="T58" s="385"/>
      <c r="U58" s="385"/>
    </row>
    <row r="59" spans="2:21" x14ac:dyDescent="0.25">
      <c r="B59" s="644"/>
      <c r="C59" s="644"/>
      <c r="D59" s="644"/>
      <c r="E59" s="644"/>
      <c r="F59" s="644"/>
      <c r="G59" s="644"/>
      <c r="H59" s="644"/>
      <c r="I59" s="644"/>
      <c r="J59" s="644"/>
      <c r="K59" s="644"/>
      <c r="L59" s="385"/>
      <c r="M59" s="385"/>
      <c r="N59" s="385"/>
      <c r="O59" s="385"/>
      <c r="P59" s="385"/>
      <c r="Q59" s="385"/>
      <c r="R59" s="385"/>
      <c r="S59" s="385"/>
      <c r="T59" s="385"/>
      <c r="U59" s="385"/>
    </row>
    <row r="60" spans="2:21" x14ac:dyDescent="0.25">
      <c r="B60" s="644"/>
      <c r="C60" s="644"/>
      <c r="D60" s="644"/>
      <c r="E60" s="644"/>
      <c r="F60" s="644"/>
      <c r="G60" s="644"/>
      <c r="H60" s="644"/>
      <c r="I60" s="644"/>
      <c r="J60" s="644"/>
      <c r="K60" s="644"/>
      <c r="L60" s="385"/>
      <c r="M60" s="385"/>
      <c r="N60" s="385"/>
      <c r="O60" s="385"/>
      <c r="P60" s="385"/>
      <c r="Q60" s="385"/>
      <c r="R60" s="385"/>
      <c r="S60" s="385"/>
      <c r="T60" s="385"/>
      <c r="U60" s="385"/>
    </row>
    <row r="61" spans="2:21" x14ac:dyDescent="0.25">
      <c r="B61" s="644"/>
      <c r="C61" s="644"/>
      <c r="D61" s="644"/>
      <c r="E61" s="644"/>
      <c r="F61" s="644"/>
      <c r="G61" s="644"/>
      <c r="H61" s="644"/>
      <c r="I61" s="644"/>
      <c r="J61" s="644"/>
      <c r="K61" s="644"/>
      <c r="L61" s="385"/>
      <c r="M61" s="385"/>
      <c r="N61" s="385"/>
      <c r="O61" s="385"/>
      <c r="P61" s="385"/>
      <c r="Q61" s="385"/>
      <c r="R61" s="385"/>
      <c r="S61" s="385"/>
      <c r="T61" s="385"/>
      <c r="U61" s="385"/>
    </row>
    <row r="62" spans="2:21" x14ac:dyDescent="0.25">
      <c r="B62" s="644"/>
      <c r="C62" s="644"/>
      <c r="D62" s="644"/>
      <c r="E62" s="644"/>
      <c r="F62" s="644"/>
      <c r="G62" s="644"/>
      <c r="H62" s="644"/>
      <c r="I62" s="644"/>
      <c r="J62" s="644"/>
      <c r="K62" s="644"/>
      <c r="L62" s="385"/>
      <c r="M62" s="385"/>
      <c r="N62" s="385"/>
      <c r="O62" s="385"/>
      <c r="P62" s="385"/>
      <c r="Q62" s="385"/>
      <c r="R62" s="385"/>
      <c r="S62" s="385"/>
      <c r="T62" s="385"/>
      <c r="U62" s="385"/>
    </row>
    <row r="63" spans="2:21" x14ac:dyDescent="0.25">
      <c r="B63" s="644"/>
      <c r="C63" s="644"/>
      <c r="D63" s="644"/>
      <c r="E63" s="644"/>
      <c r="F63" s="644"/>
      <c r="G63" s="644"/>
      <c r="H63" s="644"/>
      <c r="I63" s="644"/>
      <c r="J63" s="644"/>
      <c r="K63" s="644"/>
      <c r="L63" s="385"/>
      <c r="M63" s="385"/>
      <c r="N63" s="385"/>
      <c r="O63" s="385"/>
      <c r="P63" s="385"/>
      <c r="Q63" s="385"/>
      <c r="R63" s="385"/>
      <c r="S63" s="385"/>
      <c r="T63" s="385"/>
      <c r="U63" s="385"/>
    </row>
    <row r="64" spans="2:21" x14ac:dyDescent="0.25">
      <c r="B64" s="644"/>
      <c r="C64" s="644"/>
      <c r="D64" s="644"/>
      <c r="E64" s="644"/>
      <c r="F64" s="644"/>
      <c r="G64" s="644"/>
      <c r="H64" s="644"/>
      <c r="I64" s="644"/>
      <c r="J64" s="644"/>
      <c r="K64" s="644"/>
      <c r="L64" s="385"/>
      <c r="M64" s="385"/>
      <c r="N64" s="385"/>
      <c r="O64" s="385"/>
      <c r="P64" s="385"/>
      <c r="Q64" s="385"/>
      <c r="R64" s="385"/>
      <c r="S64" s="385"/>
      <c r="T64" s="385"/>
      <c r="U64" s="385"/>
    </row>
    <row r="65" spans="2:21" x14ac:dyDescent="0.25">
      <c r="B65" s="644"/>
      <c r="C65" s="644"/>
      <c r="D65" s="644"/>
      <c r="E65" s="644"/>
      <c r="F65" s="644"/>
      <c r="G65" s="644"/>
      <c r="H65" s="644"/>
      <c r="I65" s="644"/>
      <c r="J65" s="644"/>
      <c r="K65" s="644"/>
      <c r="L65" s="385"/>
      <c r="M65" s="385"/>
      <c r="N65" s="385"/>
      <c r="O65" s="385"/>
      <c r="P65" s="385"/>
      <c r="Q65" s="385"/>
      <c r="R65" s="385"/>
      <c r="S65" s="385"/>
      <c r="T65" s="385"/>
      <c r="U65" s="385"/>
    </row>
    <row r="66" spans="2:21" x14ac:dyDescent="0.25">
      <c r="B66" s="644"/>
      <c r="C66" s="644"/>
      <c r="D66" s="644"/>
      <c r="E66" s="644"/>
      <c r="F66" s="644"/>
      <c r="G66" s="644"/>
      <c r="H66" s="644"/>
      <c r="I66" s="644"/>
      <c r="J66" s="644"/>
      <c r="K66" s="644"/>
      <c r="L66" s="385"/>
      <c r="M66" s="385"/>
      <c r="N66" s="385"/>
      <c r="O66" s="385"/>
      <c r="P66" s="385"/>
      <c r="Q66" s="385"/>
      <c r="R66" s="385"/>
      <c r="S66" s="385"/>
      <c r="T66" s="385"/>
      <c r="U66" s="385"/>
    </row>
    <row r="67" spans="2:21" x14ac:dyDescent="0.25">
      <c r="B67" s="644"/>
      <c r="C67" s="644"/>
      <c r="D67" s="644"/>
      <c r="E67" s="644"/>
      <c r="F67" s="644"/>
      <c r="G67" s="644"/>
      <c r="H67" s="644"/>
      <c r="I67" s="644"/>
      <c r="J67" s="644"/>
      <c r="K67" s="644"/>
      <c r="L67" s="385"/>
      <c r="M67" s="385"/>
      <c r="N67" s="385"/>
      <c r="O67" s="385"/>
      <c r="P67" s="385"/>
      <c r="Q67" s="385"/>
      <c r="R67" s="385"/>
      <c r="S67" s="385"/>
      <c r="T67" s="385"/>
      <c r="U67" s="385"/>
    </row>
    <row r="68" spans="2:21" x14ac:dyDescent="0.25">
      <c r="B68" s="644"/>
      <c r="C68" s="644"/>
      <c r="D68" s="644"/>
      <c r="E68" s="644"/>
      <c r="F68" s="644"/>
      <c r="G68" s="644"/>
      <c r="H68" s="644"/>
      <c r="I68" s="644"/>
      <c r="J68" s="644"/>
      <c r="K68" s="644"/>
      <c r="L68" s="385"/>
      <c r="M68" s="385"/>
      <c r="N68" s="385"/>
      <c r="O68" s="385"/>
      <c r="P68" s="385"/>
      <c r="Q68" s="385"/>
      <c r="R68" s="385"/>
      <c r="S68" s="385"/>
      <c r="T68" s="385"/>
      <c r="U68" s="385"/>
    </row>
    <row r="69" spans="2:21" x14ac:dyDescent="0.25">
      <c r="B69" s="644"/>
      <c r="C69" s="644"/>
      <c r="D69" s="644"/>
      <c r="E69" s="644"/>
      <c r="F69" s="644"/>
      <c r="G69" s="644"/>
      <c r="H69" s="644"/>
      <c r="I69" s="644"/>
      <c r="J69" s="644"/>
      <c r="K69" s="644"/>
      <c r="L69" s="385"/>
      <c r="M69" s="385"/>
      <c r="N69" s="385"/>
      <c r="O69" s="385"/>
      <c r="P69" s="385"/>
      <c r="Q69" s="385"/>
      <c r="R69" s="385"/>
      <c r="S69" s="385"/>
      <c r="T69" s="385"/>
      <c r="U69" s="385"/>
    </row>
    <row r="70" spans="2:21" x14ac:dyDescent="0.25">
      <c r="B70" s="384"/>
      <c r="C70" s="384"/>
      <c r="D70" s="384"/>
      <c r="E70" s="384"/>
      <c r="F70" s="384"/>
      <c r="G70" s="384"/>
      <c r="H70" s="384"/>
      <c r="I70" s="384"/>
      <c r="J70" s="384"/>
      <c r="K70" s="384"/>
      <c r="L70" s="385"/>
      <c r="M70" s="385"/>
      <c r="N70" s="385"/>
      <c r="O70" s="385"/>
      <c r="P70" s="385"/>
      <c r="Q70" s="385"/>
      <c r="R70" s="385"/>
      <c r="S70" s="385"/>
      <c r="T70" s="385"/>
      <c r="U70" s="385"/>
    </row>
    <row r="71" spans="2:21" x14ac:dyDescent="0.25">
      <c r="B71" s="642"/>
      <c r="C71" s="643"/>
      <c r="D71" s="643"/>
      <c r="E71" s="643"/>
      <c r="F71" s="643"/>
      <c r="G71" s="643"/>
      <c r="H71" s="643"/>
      <c r="I71" s="643"/>
      <c r="J71" s="643"/>
      <c r="K71" s="643"/>
    </row>
    <row r="72" spans="2:21" x14ac:dyDescent="0.25">
      <c r="B72" s="643"/>
      <c r="C72" s="643"/>
      <c r="D72" s="643"/>
      <c r="E72" s="643"/>
      <c r="F72" s="643"/>
      <c r="G72" s="643"/>
      <c r="H72" s="643"/>
      <c r="I72" s="643"/>
      <c r="J72" s="643"/>
      <c r="K72" s="643"/>
    </row>
    <row r="73" spans="2:21" x14ac:dyDescent="0.25">
      <c r="B73" s="643"/>
      <c r="C73" s="643"/>
      <c r="D73" s="643"/>
      <c r="E73" s="643"/>
      <c r="F73" s="643"/>
      <c r="G73" s="643"/>
      <c r="H73" s="643"/>
      <c r="I73" s="643"/>
      <c r="J73" s="643"/>
      <c r="K73" s="643"/>
    </row>
    <row r="74" spans="2:21" x14ac:dyDescent="0.25">
      <c r="B74" s="643"/>
      <c r="C74" s="643"/>
      <c r="D74" s="643"/>
      <c r="E74" s="643"/>
      <c r="F74" s="643"/>
      <c r="G74" s="643"/>
      <c r="H74" s="643"/>
      <c r="I74" s="643"/>
      <c r="J74" s="643"/>
      <c r="K74" s="643"/>
    </row>
    <row r="75" spans="2:21" x14ac:dyDescent="0.25">
      <c r="B75" s="643"/>
      <c r="C75" s="643"/>
      <c r="D75" s="643"/>
      <c r="E75" s="643"/>
      <c r="F75" s="643"/>
      <c r="G75" s="643"/>
      <c r="H75" s="643"/>
      <c r="I75" s="643"/>
      <c r="J75" s="643"/>
      <c r="K75" s="643"/>
    </row>
    <row r="77" spans="2:21" ht="20.25" x14ac:dyDescent="0.25">
      <c r="B77" s="386"/>
    </row>
    <row r="78" spans="2:21" x14ac:dyDescent="0.25">
      <c r="B78" s="645"/>
      <c r="C78" s="645"/>
      <c r="D78" s="645"/>
      <c r="E78" s="645"/>
      <c r="F78" s="645"/>
      <c r="G78" s="645"/>
      <c r="H78" s="645"/>
      <c r="I78" s="645"/>
      <c r="J78" s="645"/>
      <c r="K78" s="645"/>
    </row>
    <row r="79" spans="2:21" x14ac:dyDescent="0.25">
      <c r="B79" s="646"/>
      <c r="C79" s="646"/>
      <c r="D79" s="646"/>
      <c r="E79" s="646"/>
      <c r="F79" s="646"/>
      <c r="G79" s="646"/>
      <c r="H79" s="646"/>
      <c r="I79" s="646"/>
      <c r="J79" s="646"/>
      <c r="K79" s="646"/>
    </row>
    <row r="80" spans="2:21" ht="16.5" customHeight="1" x14ac:dyDescent="0.25">
      <c r="B80" s="662" t="s">
        <v>323</v>
      </c>
      <c r="C80" s="662"/>
      <c r="D80" s="662"/>
      <c r="E80" s="662"/>
      <c r="F80" s="662"/>
      <c r="G80" s="662"/>
      <c r="H80" s="662"/>
      <c r="I80" s="662"/>
      <c r="J80" s="662"/>
      <c r="K80" s="662"/>
    </row>
    <row r="81" spans="2:11" ht="15" customHeight="1" x14ac:dyDescent="0.25">
      <c r="B81" s="662"/>
      <c r="C81" s="662"/>
      <c r="D81" s="662"/>
      <c r="E81" s="662"/>
      <c r="F81" s="662"/>
      <c r="G81" s="662"/>
      <c r="H81" s="662"/>
      <c r="I81" s="662"/>
      <c r="J81" s="662"/>
      <c r="K81" s="662"/>
    </row>
    <row r="82" spans="2:11" ht="15" customHeight="1" x14ac:dyDescent="0.25">
      <c r="B82" s="662"/>
      <c r="C82" s="662"/>
      <c r="D82" s="662"/>
      <c r="E82" s="662"/>
      <c r="F82" s="662"/>
      <c r="G82" s="662"/>
      <c r="H82" s="662"/>
      <c r="I82" s="662"/>
      <c r="J82" s="662"/>
      <c r="K82" s="662"/>
    </row>
    <row r="83" spans="2:11" ht="15" customHeight="1" x14ac:dyDescent="0.25">
      <c r="B83" s="662"/>
      <c r="C83" s="662"/>
      <c r="D83" s="662"/>
      <c r="E83" s="662"/>
      <c r="F83" s="662"/>
      <c r="G83" s="662"/>
      <c r="H83" s="662"/>
      <c r="I83" s="662"/>
      <c r="J83" s="662"/>
      <c r="K83" s="662"/>
    </row>
    <row r="84" spans="2:11" ht="15" customHeight="1" x14ac:dyDescent="0.25">
      <c r="B84" s="662"/>
      <c r="C84" s="662"/>
      <c r="D84" s="662"/>
      <c r="E84" s="662"/>
      <c r="F84" s="662"/>
      <c r="G84" s="662"/>
      <c r="H84" s="662"/>
      <c r="I84" s="662"/>
      <c r="J84" s="662"/>
      <c r="K84" s="662"/>
    </row>
    <row r="85" spans="2:11" ht="16.5" customHeight="1" x14ac:dyDescent="0.25">
      <c r="B85" s="662"/>
      <c r="C85" s="662"/>
      <c r="D85" s="662"/>
      <c r="E85" s="662"/>
      <c r="F85" s="662"/>
      <c r="G85" s="662"/>
      <c r="H85" s="662"/>
      <c r="I85" s="662"/>
      <c r="J85" s="662"/>
      <c r="K85" s="662"/>
    </row>
    <row r="86" spans="2:11" ht="15" customHeight="1" x14ac:dyDescent="0.25">
      <c r="B86" s="662"/>
      <c r="C86" s="662"/>
      <c r="D86" s="662"/>
      <c r="E86" s="662"/>
      <c r="F86" s="662"/>
      <c r="G86" s="662"/>
      <c r="H86" s="662"/>
      <c r="I86" s="662"/>
      <c r="J86" s="662"/>
      <c r="K86" s="662"/>
    </row>
    <row r="87" spans="2:11" ht="15" customHeight="1" x14ac:dyDescent="0.25">
      <c r="B87" s="662"/>
      <c r="C87" s="662"/>
      <c r="D87" s="662"/>
      <c r="E87" s="662"/>
      <c r="F87" s="662"/>
      <c r="G87" s="662"/>
      <c r="H87" s="662"/>
      <c r="I87" s="662"/>
      <c r="J87" s="662"/>
      <c r="K87" s="662"/>
    </row>
    <row r="88" spans="2:11" ht="15" customHeight="1" x14ac:dyDescent="0.25">
      <c r="B88" s="662"/>
      <c r="C88" s="662"/>
      <c r="D88" s="662"/>
      <c r="E88" s="662"/>
      <c r="F88" s="662"/>
      <c r="G88" s="662"/>
      <c r="H88" s="662"/>
      <c r="I88" s="662"/>
      <c r="J88" s="662"/>
      <c r="K88" s="662"/>
    </row>
    <row r="89" spans="2:11" ht="15" customHeight="1" x14ac:dyDescent="0.25">
      <c r="B89" s="662"/>
      <c r="C89" s="662"/>
      <c r="D89" s="662"/>
      <c r="E89" s="662"/>
      <c r="F89" s="662"/>
      <c r="G89" s="662"/>
      <c r="H89" s="662"/>
      <c r="I89" s="662"/>
      <c r="J89" s="662"/>
      <c r="K89" s="662"/>
    </row>
    <row r="90" spans="2:11" ht="15" customHeight="1" x14ac:dyDescent="0.25">
      <c r="B90" s="662"/>
      <c r="C90" s="662"/>
      <c r="D90" s="662"/>
      <c r="E90" s="662"/>
      <c r="F90" s="662"/>
      <c r="G90" s="662"/>
      <c r="H90" s="662"/>
      <c r="I90" s="662"/>
      <c r="J90" s="662"/>
      <c r="K90" s="662"/>
    </row>
    <row r="91" spans="2:11" ht="15" customHeight="1" x14ac:dyDescent="0.25">
      <c r="B91" s="662"/>
      <c r="C91" s="662"/>
      <c r="D91" s="662"/>
      <c r="E91" s="662"/>
      <c r="F91" s="662"/>
      <c r="G91" s="662"/>
      <c r="H91" s="662"/>
      <c r="I91" s="662"/>
      <c r="J91" s="662"/>
      <c r="K91" s="662"/>
    </row>
    <row r="92" spans="2:11" ht="15" customHeight="1" x14ac:dyDescent="0.25">
      <c r="B92" s="662"/>
      <c r="C92" s="662"/>
      <c r="D92" s="662"/>
      <c r="E92" s="662"/>
      <c r="F92" s="662"/>
      <c r="G92" s="662"/>
      <c r="H92" s="662"/>
      <c r="I92" s="662"/>
      <c r="J92" s="662"/>
      <c r="K92" s="662"/>
    </row>
    <row r="93" spans="2:11" ht="15" customHeight="1" x14ac:dyDescent="0.25">
      <c r="B93" s="662"/>
      <c r="C93" s="662"/>
      <c r="D93" s="662"/>
      <c r="E93" s="662"/>
      <c r="F93" s="662"/>
      <c r="G93" s="662"/>
      <c r="H93" s="662"/>
      <c r="I93" s="662"/>
      <c r="J93" s="662"/>
      <c r="K93" s="662"/>
    </row>
    <row r="94" spans="2:11" ht="15" customHeight="1" x14ac:dyDescent="0.25">
      <c r="B94" s="662"/>
      <c r="C94" s="662"/>
      <c r="D94" s="662"/>
      <c r="E94" s="662"/>
      <c r="F94" s="662"/>
      <c r="G94" s="662"/>
      <c r="H94" s="662"/>
      <c r="I94" s="662"/>
      <c r="J94" s="662"/>
      <c r="K94" s="662"/>
    </row>
    <row r="95" spans="2:11" ht="15" customHeight="1" x14ac:dyDescent="0.25">
      <c r="B95" s="662"/>
      <c r="C95" s="662"/>
      <c r="D95" s="662"/>
      <c r="E95" s="662"/>
      <c r="F95" s="662"/>
      <c r="G95" s="662"/>
      <c r="H95" s="662"/>
      <c r="I95" s="662"/>
      <c r="J95" s="662"/>
      <c r="K95" s="662"/>
    </row>
    <row r="96" spans="2:11" ht="15" customHeight="1" x14ac:dyDescent="0.25">
      <c r="B96" s="662"/>
      <c r="C96" s="662"/>
      <c r="D96" s="662"/>
      <c r="E96" s="662"/>
      <c r="F96" s="662"/>
      <c r="G96" s="662"/>
      <c r="H96" s="662"/>
      <c r="I96" s="662"/>
      <c r="J96" s="662"/>
      <c r="K96" s="662"/>
    </row>
    <row r="97" spans="2:11" ht="15" customHeight="1" x14ac:dyDescent="0.25">
      <c r="B97" s="662"/>
      <c r="C97" s="662"/>
      <c r="D97" s="662"/>
      <c r="E97" s="662"/>
      <c r="F97" s="662"/>
      <c r="G97" s="662"/>
      <c r="H97" s="662"/>
      <c r="I97" s="662"/>
      <c r="J97" s="662"/>
      <c r="K97" s="662"/>
    </row>
    <row r="98" spans="2:11" ht="15" customHeight="1" x14ac:dyDescent="0.25">
      <c r="B98" s="662"/>
      <c r="C98" s="662"/>
      <c r="D98" s="662"/>
      <c r="E98" s="662"/>
      <c r="F98" s="662"/>
      <c r="G98" s="662"/>
      <c r="H98" s="662"/>
      <c r="I98" s="662"/>
      <c r="J98" s="662"/>
      <c r="K98" s="662"/>
    </row>
    <row r="99" spans="2:11" ht="15" customHeight="1" x14ac:dyDescent="0.25">
      <c r="B99" s="662"/>
      <c r="C99" s="662"/>
      <c r="D99" s="662"/>
      <c r="E99" s="662"/>
      <c r="F99" s="662"/>
      <c r="G99" s="662"/>
      <c r="H99" s="662"/>
      <c r="I99" s="662"/>
      <c r="J99" s="662"/>
      <c r="K99" s="662"/>
    </row>
    <row r="100" spans="2:11" ht="15" customHeight="1" x14ac:dyDescent="0.25">
      <c r="B100" s="662"/>
      <c r="C100" s="662"/>
      <c r="D100" s="662"/>
      <c r="E100" s="662"/>
      <c r="F100" s="662"/>
      <c r="G100" s="662"/>
      <c r="H100" s="662"/>
      <c r="I100" s="662"/>
      <c r="J100" s="662"/>
      <c r="K100" s="662"/>
    </row>
    <row r="101" spans="2:11" ht="15" customHeight="1" x14ac:dyDescent="0.25">
      <c r="B101" s="662"/>
      <c r="C101" s="662"/>
      <c r="D101" s="662"/>
      <c r="E101" s="662"/>
      <c r="F101" s="662"/>
      <c r="G101" s="662"/>
      <c r="H101" s="662"/>
      <c r="I101" s="662"/>
      <c r="J101" s="662"/>
      <c r="K101" s="662"/>
    </row>
    <row r="102" spans="2:11" ht="15" customHeight="1" x14ac:dyDescent="0.25">
      <c r="B102" s="662"/>
      <c r="C102" s="662"/>
      <c r="D102" s="662"/>
      <c r="E102" s="662"/>
      <c r="F102" s="662"/>
      <c r="G102" s="662"/>
      <c r="H102" s="662"/>
      <c r="I102" s="662"/>
      <c r="J102" s="662"/>
      <c r="K102" s="662"/>
    </row>
    <row r="103" spans="2:11" ht="15" customHeight="1" x14ac:dyDescent="0.25">
      <c r="B103" s="662"/>
      <c r="C103" s="662"/>
      <c r="D103" s="662"/>
      <c r="E103" s="662"/>
      <c r="F103" s="662"/>
      <c r="G103" s="662"/>
      <c r="H103" s="662"/>
      <c r="I103" s="662"/>
      <c r="J103" s="662"/>
      <c r="K103" s="662"/>
    </row>
    <row r="104" spans="2:11" ht="15" customHeight="1" x14ac:dyDescent="0.25">
      <c r="B104" s="662"/>
      <c r="C104" s="662"/>
      <c r="D104" s="662"/>
      <c r="E104" s="662"/>
      <c r="F104" s="662"/>
      <c r="G104" s="662"/>
      <c r="H104" s="662"/>
      <c r="I104" s="662"/>
      <c r="J104" s="662"/>
      <c r="K104" s="662"/>
    </row>
    <row r="105" spans="2:11" ht="15" customHeight="1" x14ac:dyDescent="0.25">
      <c r="B105" s="662"/>
      <c r="C105" s="662"/>
      <c r="D105" s="662"/>
      <c r="E105" s="662"/>
      <c r="F105" s="662"/>
      <c r="G105" s="662"/>
      <c r="H105" s="662"/>
      <c r="I105" s="662"/>
      <c r="J105" s="662"/>
      <c r="K105" s="662"/>
    </row>
    <row r="106" spans="2:11" ht="15" customHeight="1" x14ac:dyDescent="0.25">
      <c r="B106" s="662"/>
      <c r="C106" s="662"/>
      <c r="D106" s="662"/>
      <c r="E106" s="662"/>
      <c r="F106" s="662"/>
      <c r="G106" s="662"/>
      <c r="H106" s="662"/>
      <c r="I106" s="662"/>
      <c r="J106" s="662"/>
      <c r="K106" s="662"/>
    </row>
    <row r="107" spans="2:11" ht="15" customHeight="1" x14ac:dyDescent="0.25">
      <c r="B107" s="387"/>
      <c r="C107" s="387"/>
      <c r="D107" s="387"/>
      <c r="E107" s="387"/>
      <c r="F107" s="387"/>
      <c r="G107" s="387"/>
      <c r="H107" s="387"/>
      <c r="I107" s="387"/>
      <c r="J107" s="387"/>
      <c r="K107" s="387"/>
    </row>
    <row r="108" spans="2:11" ht="15" customHeight="1" x14ac:dyDescent="0.25">
      <c r="B108" s="662" t="s">
        <v>324</v>
      </c>
      <c r="C108" s="662"/>
      <c r="D108" s="662"/>
      <c r="E108" s="662"/>
      <c r="F108" s="662"/>
      <c r="G108" s="662"/>
      <c r="H108" s="662"/>
      <c r="I108" s="662"/>
      <c r="J108" s="662"/>
      <c r="K108" s="662"/>
    </row>
    <row r="109" spans="2:11" ht="15" customHeight="1" x14ac:dyDescent="0.25">
      <c r="B109" s="662"/>
      <c r="C109" s="662"/>
      <c r="D109" s="662"/>
      <c r="E109" s="662"/>
      <c r="F109" s="662"/>
      <c r="G109" s="662"/>
      <c r="H109" s="662"/>
      <c r="I109" s="662"/>
      <c r="J109" s="662"/>
      <c r="K109" s="662"/>
    </row>
    <row r="110" spans="2:11" ht="15" customHeight="1" x14ac:dyDescent="0.25">
      <c r="B110" s="662"/>
      <c r="C110" s="662"/>
      <c r="D110" s="662"/>
      <c r="E110" s="662"/>
      <c r="F110" s="662"/>
      <c r="G110" s="662"/>
      <c r="H110" s="662"/>
      <c r="I110" s="662"/>
      <c r="J110" s="662"/>
      <c r="K110" s="662"/>
    </row>
    <row r="111" spans="2:11" ht="16.5" customHeight="1" x14ac:dyDescent="0.25">
      <c r="B111" s="662"/>
      <c r="C111" s="662"/>
      <c r="D111" s="662"/>
      <c r="E111" s="662"/>
      <c r="F111" s="662"/>
      <c r="G111" s="662"/>
      <c r="H111" s="662"/>
      <c r="I111" s="662"/>
      <c r="J111" s="662"/>
      <c r="K111" s="662"/>
    </row>
    <row r="112" spans="2:11" ht="15" customHeight="1" x14ac:dyDescent="0.25">
      <c r="B112" s="662"/>
      <c r="C112" s="662"/>
      <c r="D112" s="662"/>
      <c r="E112" s="662"/>
      <c r="F112" s="662"/>
      <c r="G112" s="662"/>
      <c r="H112" s="662"/>
      <c r="I112" s="662"/>
      <c r="J112" s="662"/>
      <c r="K112" s="662"/>
    </row>
    <row r="113" spans="2:11" ht="15" customHeight="1" x14ac:dyDescent="0.25">
      <c r="B113" s="662"/>
      <c r="C113" s="662"/>
      <c r="D113" s="662"/>
      <c r="E113" s="662"/>
      <c r="F113" s="662"/>
      <c r="G113" s="662"/>
      <c r="H113" s="662"/>
      <c r="I113" s="662"/>
      <c r="J113" s="662"/>
      <c r="K113" s="662"/>
    </row>
    <row r="114" spans="2:11" ht="15" customHeight="1" x14ac:dyDescent="0.25">
      <c r="B114" s="662"/>
      <c r="C114" s="662"/>
      <c r="D114" s="662"/>
      <c r="E114" s="662"/>
      <c r="F114" s="662"/>
      <c r="G114" s="662"/>
      <c r="H114" s="662"/>
      <c r="I114" s="662"/>
      <c r="J114" s="662"/>
      <c r="K114" s="662"/>
    </row>
    <row r="115" spans="2:11" ht="15" customHeight="1" x14ac:dyDescent="0.25">
      <c r="B115" s="662"/>
      <c r="C115" s="662"/>
      <c r="D115" s="662"/>
      <c r="E115" s="662"/>
      <c r="F115" s="662"/>
      <c r="G115" s="662"/>
      <c r="H115" s="662"/>
      <c r="I115" s="662"/>
      <c r="J115" s="662"/>
      <c r="K115" s="662"/>
    </row>
    <row r="116" spans="2:11" ht="15" customHeight="1" x14ac:dyDescent="0.25">
      <c r="B116" s="662"/>
      <c r="C116" s="662"/>
      <c r="D116" s="662"/>
      <c r="E116" s="662"/>
      <c r="F116" s="662"/>
      <c r="G116" s="662"/>
      <c r="H116" s="662"/>
      <c r="I116" s="662"/>
      <c r="J116" s="662"/>
      <c r="K116" s="662"/>
    </row>
    <row r="117" spans="2:11" ht="16.5" customHeight="1" x14ac:dyDescent="0.25">
      <c r="B117" s="662"/>
      <c r="C117" s="662"/>
      <c r="D117" s="662"/>
      <c r="E117" s="662"/>
      <c r="F117" s="662"/>
      <c r="G117" s="662"/>
      <c r="H117" s="662"/>
      <c r="I117" s="662"/>
      <c r="J117" s="662"/>
      <c r="K117" s="662"/>
    </row>
    <row r="118" spans="2:11" ht="15" customHeight="1" x14ac:dyDescent="0.25">
      <c r="B118" s="662"/>
      <c r="C118" s="662"/>
      <c r="D118" s="662"/>
      <c r="E118" s="662"/>
      <c r="F118" s="662"/>
      <c r="G118" s="662"/>
      <c r="H118" s="662"/>
      <c r="I118" s="662"/>
      <c r="J118" s="662"/>
      <c r="K118" s="662"/>
    </row>
    <row r="119" spans="2:11" ht="15" customHeight="1" x14ac:dyDescent="0.25">
      <c r="B119" s="662"/>
      <c r="C119" s="662"/>
      <c r="D119" s="662"/>
      <c r="E119" s="662"/>
      <c r="F119" s="662"/>
      <c r="G119" s="662"/>
      <c r="H119" s="662"/>
      <c r="I119" s="662"/>
      <c r="J119" s="662"/>
      <c r="K119" s="662"/>
    </row>
    <row r="120" spans="2:11" ht="15" customHeight="1" x14ac:dyDescent="0.25">
      <c r="B120" s="662"/>
      <c r="C120" s="662"/>
      <c r="D120" s="662"/>
      <c r="E120" s="662"/>
      <c r="F120" s="662"/>
      <c r="G120" s="662"/>
      <c r="H120" s="662"/>
      <c r="I120" s="662"/>
      <c r="J120" s="662"/>
      <c r="K120" s="662"/>
    </row>
    <row r="121" spans="2:11" ht="15" customHeight="1" x14ac:dyDescent="0.25">
      <c r="B121" s="662"/>
      <c r="C121" s="662"/>
      <c r="D121" s="662"/>
      <c r="E121" s="662"/>
      <c r="F121" s="662"/>
      <c r="G121" s="662"/>
      <c r="H121" s="662"/>
      <c r="I121" s="662"/>
      <c r="J121" s="662"/>
      <c r="K121" s="662"/>
    </row>
    <row r="122" spans="2:11" ht="15" customHeight="1" x14ac:dyDescent="0.25">
      <c r="B122" s="662"/>
      <c r="C122" s="662"/>
      <c r="D122" s="662"/>
      <c r="E122" s="662"/>
      <c r="F122" s="662"/>
      <c r="G122" s="662"/>
      <c r="H122" s="662"/>
      <c r="I122" s="662"/>
      <c r="J122" s="662"/>
      <c r="K122" s="662"/>
    </row>
    <row r="123" spans="2:11" ht="15" customHeight="1" x14ac:dyDescent="0.25">
      <c r="B123" s="662"/>
      <c r="C123" s="662"/>
      <c r="D123" s="662"/>
      <c r="E123" s="662"/>
      <c r="F123" s="662"/>
      <c r="G123" s="662"/>
      <c r="H123" s="662"/>
      <c r="I123" s="662"/>
      <c r="J123" s="662"/>
      <c r="K123" s="662"/>
    </row>
    <row r="124" spans="2:11" ht="15" customHeight="1" x14ac:dyDescent="0.25">
      <c r="B124" s="662"/>
      <c r="C124" s="662"/>
      <c r="D124" s="662"/>
      <c r="E124" s="662"/>
      <c r="F124" s="662"/>
      <c r="G124" s="662"/>
      <c r="H124" s="662"/>
      <c r="I124" s="662"/>
      <c r="J124" s="662"/>
      <c r="K124" s="662"/>
    </row>
    <row r="125" spans="2:11" ht="15" customHeight="1" x14ac:dyDescent="0.25">
      <c r="B125" s="662"/>
      <c r="C125" s="662"/>
      <c r="D125" s="662"/>
      <c r="E125" s="662"/>
      <c r="F125" s="662"/>
      <c r="G125" s="662"/>
      <c r="H125" s="662"/>
      <c r="I125" s="662"/>
      <c r="J125" s="662"/>
      <c r="K125" s="662"/>
    </row>
    <row r="126" spans="2:11" ht="16.5" customHeight="1" x14ac:dyDescent="0.25">
      <c r="B126" s="662"/>
      <c r="C126" s="662"/>
      <c r="D126" s="662"/>
      <c r="E126" s="662"/>
      <c r="F126" s="662"/>
      <c r="G126" s="662"/>
      <c r="H126" s="662"/>
      <c r="I126" s="662"/>
      <c r="J126" s="662"/>
      <c r="K126" s="662"/>
    </row>
    <row r="127" spans="2:11" ht="16.5" customHeight="1" x14ac:dyDescent="0.25">
      <c r="B127" s="662"/>
      <c r="C127" s="662"/>
      <c r="D127" s="662"/>
      <c r="E127" s="662"/>
      <c r="F127" s="662"/>
      <c r="G127" s="662"/>
      <c r="H127" s="662"/>
      <c r="I127" s="662"/>
      <c r="J127" s="662"/>
      <c r="K127" s="662"/>
    </row>
    <row r="128" spans="2:11" ht="16.5" customHeight="1" x14ac:dyDescent="0.25">
      <c r="B128" s="662"/>
      <c r="C128" s="662"/>
      <c r="D128" s="662"/>
      <c r="E128" s="662"/>
      <c r="F128" s="662"/>
      <c r="G128" s="662"/>
      <c r="H128" s="662"/>
      <c r="I128" s="662"/>
      <c r="J128" s="662"/>
      <c r="K128" s="662"/>
    </row>
    <row r="129" spans="2:11" ht="16.5" customHeight="1" x14ac:dyDescent="0.25">
      <c r="B129" s="662"/>
      <c r="C129" s="662"/>
      <c r="D129" s="662"/>
      <c r="E129" s="662"/>
      <c r="F129" s="662"/>
      <c r="G129" s="662"/>
      <c r="H129" s="662"/>
      <c r="I129" s="662"/>
      <c r="J129" s="662"/>
      <c r="K129" s="662"/>
    </row>
    <row r="130" spans="2:11" ht="15" customHeight="1" x14ac:dyDescent="0.25">
      <c r="B130" s="387"/>
      <c r="C130" s="387"/>
      <c r="D130" s="387"/>
      <c r="E130" s="387"/>
      <c r="F130" s="387"/>
      <c r="G130" s="387"/>
      <c r="H130" s="387"/>
      <c r="I130" s="387"/>
      <c r="J130" s="387"/>
      <c r="K130" s="387"/>
    </row>
    <row r="131" spans="2:11" ht="15" customHeight="1" x14ac:dyDescent="0.25">
      <c r="B131" s="387"/>
      <c r="C131" s="387"/>
      <c r="D131" s="387"/>
      <c r="E131" s="387"/>
      <c r="F131" s="387"/>
      <c r="G131" s="387"/>
      <c r="H131" s="387"/>
      <c r="I131" s="387"/>
      <c r="J131" s="387"/>
      <c r="K131" s="387"/>
    </row>
    <row r="132" spans="2:11" ht="15" customHeight="1" x14ac:dyDescent="0.25">
      <c r="B132" s="387"/>
      <c r="C132" s="387"/>
      <c r="D132" s="387"/>
      <c r="E132" s="387"/>
      <c r="F132" s="387"/>
      <c r="G132" s="387"/>
      <c r="H132" s="387"/>
      <c r="I132" s="387"/>
      <c r="J132" s="387"/>
      <c r="K132" s="387"/>
    </row>
    <row r="133" spans="2:11" ht="15" customHeight="1" x14ac:dyDescent="0.25"/>
    <row r="134" spans="2:11" ht="15" customHeight="1" x14ac:dyDescent="0.25"/>
    <row r="135" spans="2:11" ht="15" customHeight="1" x14ac:dyDescent="0.25"/>
    <row r="136" spans="2:11" ht="15" customHeight="1" x14ac:dyDescent="0.25"/>
    <row r="137" spans="2:11" ht="15" customHeight="1" x14ac:dyDescent="0.25"/>
    <row r="138" spans="2:11" ht="15" customHeight="1" x14ac:dyDescent="0.25"/>
    <row r="139" spans="2:11" ht="15" customHeight="1" x14ac:dyDescent="0.25"/>
    <row r="140" spans="2:11" ht="15" customHeight="1" x14ac:dyDescent="0.25"/>
    <row r="141" spans="2:11" ht="15" customHeight="1" x14ac:dyDescent="0.25"/>
    <row r="142" spans="2:11" ht="15" customHeight="1" x14ac:dyDescent="0.25"/>
    <row r="143" spans="2:11" ht="15" customHeight="1" x14ac:dyDescent="0.25"/>
    <row r="144" spans="2:11"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sheetData>
  <mergeCells count="16">
    <mergeCell ref="B3:G5"/>
    <mergeCell ref="B6:G8"/>
    <mergeCell ref="D17:F17"/>
    <mergeCell ref="D18:F18"/>
    <mergeCell ref="B80:K106"/>
    <mergeCell ref="D19:F19"/>
    <mergeCell ref="D20:F20"/>
    <mergeCell ref="D21:F21"/>
    <mergeCell ref="C9:D9"/>
    <mergeCell ref="C10:D10"/>
    <mergeCell ref="B108:K129"/>
    <mergeCell ref="B71:K75"/>
    <mergeCell ref="B24:K51"/>
    <mergeCell ref="B53:K69"/>
    <mergeCell ref="B78:K78"/>
    <mergeCell ref="B79:K79"/>
  </mergeCells>
  <conditionalFormatting sqref="D18:D19">
    <cfRule type="containsText" dxfId="5" priority="1" operator="containsText" text="OK">
      <formula>NOT(ISERROR(SEARCH("OK",D18)))</formula>
    </cfRule>
  </conditionalFormatting>
  <conditionalFormatting sqref="D20">
    <cfRule type="cellIs" dxfId="4" priority="3" operator="equal">
      <formula>"OK : Supérieur à 30%"</formula>
    </cfRule>
  </conditionalFormatting>
  <conditionalFormatting sqref="D21">
    <cfRule type="containsText" dxfId="3" priority="2" operator="containsText" text="OK">
      <formula>NOT(ISERROR(SEARCH("OK",D21)))</formula>
    </cfRule>
  </conditionalFormatting>
  <conditionalFormatting sqref="G18:G20">
    <cfRule type="cellIs" dxfId="2" priority="16" operator="equal">
      <formula>"à revoir"</formula>
    </cfRule>
    <cfRule type="cellIs" dxfId="1" priority="17" operator="equal">
      <formula>"non éligible"</formula>
    </cfRule>
    <cfRule type="cellIs" dxfId="0" priority="18" operator="equal">
      <formula>"ok"</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3AAB39E2-0EDE-40DB-B5F1-B5664D6C4AF6}">
            <xm:f>COUNTIF('Fiche projet solaire'!$E$37:$E$39,"oui")=0</xm:f>
            <x14:dxf>
              <font>
                <color rgb="FFFF0000"/>
              </font>
              <fill>
                <patternFill>
                  <bgColor rgb="FFFF9999"/>
                </patternFill>
              </fill>
            </x14:dxf>
          </x14:cfRule>
          <x14:cfRule type="expression" priority="5" id="{11243CD1-FD46-4623-9043-723F20CB2F3A}">
            <xm:f>COUNTIF('Fiche projet solaire'!$E$37:$E$39,"oui")&lt;&gt;0</xm:f>
            <x14:dxf>
              <font>
                <b/>
                <i val="0"/>
                <color rgb="FF00B050"/>
              </font>
              <fill>
                <patternFill>
                  <bgColor theme="9" tint="0.79998168889431442"/>
                </patternFill>
              </fill>
            </x14:dxf>
          </x14:cfRule>
          <xm:sqref>D17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1:AC14"/>
  <sheetViews>
    <sheetView zoomScale="85" zoomScaleNormal="85" workbookViewId="0">
      <selection activeCell="AC9" sqref="AC9"/>
    </sheetView>
  </sheetViews>
  <sheetFormatPr baseColWidth="10" defaultRowHeight="15" x14ac:dyDescent="0.25"/>
  <cols>
    <col min="1" max="1" width="24.140625" customWidth="1"/>
    <col min="2" max="2" width="2.140625" customWidth="1"/>
    <col min="4" max="4" width="1.85546875" customWidth="1"/>
    <col min="5" max="5" width="12.28515625" customWidth="1"/>
    <col min="6" max="6" width="2.42578125" customWidth="1"/>
    <col min="7" max="7" width="21.5703125" customWidth="1"/>
    <col min="8" max="8" width="1.7109375" customWidth="1"/>
    <col min="9" max="9" width="19.28515625" customWidth="1"/>
    <col min="10" max="10" width="2" customWidth="1"/>
    <col min="11" max="11" width="14.42578125" customWidth="1"/>
    <col min="12" max="12" width="2" customWidth="1"/>
    <col min="13" max="13" width="14.28515625" customWidth="1"/>
    <col min="14" max="14" width="1.28515625" customWidth="1"/>
    <col min="15" max="15" width="13.7109375" customWidth="1"/>
    <col min="16" max="16" width="2.140625" customWidth="1"/>
    <col min="18" max="18" width="2.42578125" customWidth="1"/>
    <col min="19" max="19" width="16.5703125" customWidth="1"/>
    <col min="20" max="20" width="2" customWidth="1"/>
    <col min="21" max="21" width="16.140625" customWidth="1"/>
    <col min="22" max="22" width="2.5703125" customWidth="1"/>
    <col min="23" max="23" width="26.140625" bestFit="1" customWidth="1"/>
    <col min="24" max="24" width="1.7109375" customWidth="1"/>
    <col min="26" max="26" width="3" customWidth="1"/>
    <col min="27" max="27" width="13.7109375" customWidth="1"/>
    <col min="28" max="28" width="3.42578125" customWidth="1"/>
  </cols>
  <sheetData>
    <row r="1" spans="1:29" x14ac:dyDescent="0.25">
      <c r="A1" t="s">
        <v>18</v>
      </c>
    </row>
    <row r="4" spans="1:29" x14ac:dyDescent="0.25">
      <c r="A4" s="12" t="s">
        <v>46</v>
      </c>
      <c r="C4" t="s">
        <v>49</v>
      </c>
      <c r="E4" t="s">
        <v>62</v>
      </c>
      <c r="G4" t="s">
        <v>22</v>
      </c>
      <c r="I4" t="s">
        <v>86</v>
      </c>
      <c r="K4" t="s">
        <v>99</v>
      </c>
      <c r="M4" t="s">
        <v>102</v>
      </c>
      <c r="O4" t="s">
        <v>110</v>
      </c>
      <c r="Q4" t="s">
        <v>111</v>
      </c>
      <c r="S4" s="1" t="s">
        <v>140</v>
      </c>
      <c r="U4" t="s">
        <v>162</v>
      </c>
      <c r="W4" t="s">
        <v>11</v>
      </c>
      <c r="Y4" t="s">
        <v>175</v>
      </c>
      <c r="AA4" t="s">
        <v>213</v>
      </c>
      <c r="AC4" s="264" t="s">
        <v>261</v>
      </c>
    </row>
    <row r="5" spans="1:29" x14ac:dyDescent="0.25">
      <c r="A5" s="12"/>
      <c r="E5">
        <v>1</v>
      </c>
      <c r="I5" t="s">
        <v>259</v>
      </c>
      <c r="S5" s="1"/>
      <c r="AC5" s="264"/>
    </row>
    <row r="6" spans="1:29" x14ac:dyDescent="0.25">
      <c r="A6" s="12" t="s">
        <v>16</v>
      </c>
      <c r="C6" t="s">
        <v>4</v>
      </c>
      <c r="E6">
        <v>2</v>
      </c>
      <c r="G6" s="11" t="s">
        <v>57</v>
      </c>
      <c r="I6" s="11" t="s">
        <v>87</v>
      </c>
      <c r="K6" s="12" t="s">
        <v>92</v>
      </c>
      <c r="M6" s="12" t="s">
        <v>27</v>
      </c>
      <c r="O6" s="12" t="s">
        <v>17</v>
      </c>
      <c r="Q6" s="11" t="s">
        <v>36</v>
      </c>
      <c r="S6" s="33" t="s">
        <v>141</v>
      </c>
      <c r="U6" t="s">
        <v>163</v>
      </c>
      <c r="W6" t="s">
        <v>52</v>
      </c>
      <c r="Y6" t="s">
        <v>176</v>
      </c>
      <c r="AA6" t="s">
        <v>173</v>
      </c>
      <c r="AC6" s="265" t="s">
        <v>252</v>
      </c>
    </row>
    <row r="7" spans="1:29" x14ac:dyDescent="0.25">
      <c r="A7" s="12" t="s">
        <v>42</v>
      </c>
      <c r="C7" t="s">
        <v>50</v>
      </c>
      <c r="E7">
        <v>3</v>
      </c>
      <c r="G7" s="11" t="s">
        <v>58</v>
      </c>
      <c r="I7" s="11" t="s">
        <v>88</v>
      </c>
      <c r="K7" s="12" t="s">
        <v>25</v>
      </c>
      <c r="M7" s="12" t="s">
        <v>100</v>
      </c>
      <c r="O7" s="12" t="s">
        <v>42</v>
      </c>
      <c r="Q7" s="11" t="s">
        <v>108</v>
      </c>
      <c r="S7" s="33" t="s">
        <v>142</v>
      </c>
      <c r="U7" t="s">
        <v>164</v>
      </c>
      <c r="W7" t="s">
        <v>166</v>
      </c>
      <c r="Y7" t="s">
        <v>177</v>
      </c>
      <c r="AA7" t="s">
        <v>214</v>
      </c>
      <c r="AC7" s="265" t="s">
        <v>262</v>
      </c>
    </row>
    <row r="8" spans="1:29" x14ac:dyDescent="0.25">
      <c r="A8" s="12" t="s">
        <v>43</v>
      </c>
      <c r="E8">
        <v>4</v>
      </c>
      <c r="G8" s="11" t="s">
        <v>59</v>
      </c>
      <c r="I8" s="11" t="s">
        <v>89</v>
      </c>
      <c r="K8" s="12" t="s">
        <v>93</v>
      </c>
      <c r="M8" s="11" t="s">
        <v>101</v>
      </c>
      <c r="O8" s="12" t="s">
        <v>43</v>
      </c>
      <c r="Q8" s="11" t="s">
        <v>109</v>
      </c>
      <c r="U8" t="s">
        <v>171</v>
      </c>
      <c r="W8" t="s">
        <v>167</v>
      </c>
      <c r="AC8" s="265" t="s">
        <v>263</v>
      </c>
    </row>
    <row r="9" spans="1:29" x14ac:dyDescent="0.25">
      <c r="A9" s="12" t="s">
        <v>17</v>
      </c>
      <c r="E9">
        <v>5</v>
      </c>
      <c r="G9" s="11" t="s">
        <v>60</v>
      </c>
      <c r="I9" s="11" t="s">
        <v>90</v>
      </c>
      <c r="K9" s="12" t="s">
        <v>94</v>
      </c>
      <c r="O9" s="12" t="s">
        <v>260</v>
      </c>
      <c r="W9" t="s">
        <v>168</v>
      </c>
    </row>
    <row r="10" spans="1:29" x14ac:dyDescent="0.25">
      <c r="A10" s="12" t="s">
        <v>44</v>
      </c>
      <c r="E10">
        <v>6</v>
      </c>
      <c r="I10" s="11" t="s">
        <v>91</v>
      </c>
      <c r="K10" s="12" t="s">
        <v>95</v>
      </c>
      <c r="W10" t="s">
        <v>169</v>
      </c>
    </row>
    <row r="11" spans="1:29" x14ac:dyDescent="0.25">
      <c r="A11" s="12" t="s">
        <v>45</v>
      </c>
      <c r="E11">
        <v>7</v>
      </c>
      <c r="I11" s="12" t="s">
        <v>29</v>
      </c>
      <c r="K11" s="12" t="s">
        <v>96</v>
      </c>
      <c r="W11" t="s">
        <v>170</v>
      </c>
    </row>
    <row r="12" spans="1:29" x14ac:dyDescent="0.25">
      <c r="A12" s="12" t="s">
        <v>260</v>
      </c>
      <c r="I12" s="12" t="s">
        <v>60</v>
      </c>
      <c r="K12" s="12" t="s">
        <v>97</v>
      </c>
    </row>
    <row r="13" spans="1:29" x14ac:dyDescent="0.25">
      <c r="K13" s="12" t="s">
        <v>98</v>
      </c>
    </row>
    <row r="14" spans="1:29" x14ac:dyDescent="0.25">
      <c r="K14" s="10"/>
    </row>
  </sheetData>
  <pageMargins left="0.7" right="0.7" top="0.75" bottom="0.75" header="0.3" footer="0.3"/>
  <pageSetup paperSize="9" orientation="portrait"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CC"/>
  </sheetPr>
  <dimension ref="B2:K155"/>
  <sheetViews>
    <sheetView zoomScale="160" zoomScaleNormal="160" workbookViewId="0">
      <selection activeCell="J4" sqref="J4"/>
    </sheetView>
  </sheetViews>
  <sheetFormatPr baseColWidth="10" defaultRowHeight="15" x14ac:dyDescent="0.25"/>
  <cols>
    <col min="10" max="10" width="56.5703125" bestFit="1" customWidth="1"/>
  </cols>
  <sheetData>
    <row r="2" spans="2:11" x14ac:dyDescent="0.25">
      <c r="B2" s="1" t="s">
        <v>154</v>
      </c>
      <c r="C2" t="s">
        <v>222</v>
      </c>
      <c r="K2" t="s">
        <v>159</v>
      </c>
    </row>
    <row r="4" spans="2:11" x14ac:dyDescent="0.25">
      <c r="K4" s="45" t="s">
        <v>154</v>
      </c>
    </row>
    <row r="5" spans="2:11" x14ac:dyDescent="0.25">
      <c r="K5" s="45" t="s">
        <v>155</v>
      </c>
    </row>
    <row r="6" spans="2:11" x14ac:dyDescent="0.25">
      <c r="K6" s="45" t="s">
        <v>156</v>
      </c>
    </row>
    <row r="7" spans="2:11" x14ac:dyDescent="0.25">
      <c r="K7" s="45" t="s">
        <v>157</v>
      </c>
    </row>
    <row r="8" spans="2:11" x14ac:dyDescent="0.25">
      <c r="K8" s="45" t="s">
        <v>160</v>
      </c>
    </row>
    <row r="9" spans="2:11" x14ac:dyDescent="0.25">
      <c r="K9" s="45" t="s">
        <v>96</v>
      </c>
    </row>
    <row r="10" spans="2:11" x14ac:dyDescent="0.25">
      <c r="K10" s="45" t="s">
        <v>158</v>
      </c>
    </row>
    <row r="26" spans="2:3" x14ac:dyDescent="0.25">
      <c r="B26" s="1" t="s">
        <v>155</v>
      </c>
      <c r="C26" t="s">
        <v>223</v>
      </c>
    </row>
    <row r="50" spans="2:3" x14ac:dyDescent="0.25">
      <c r="B50" s="1" t="s">
        <v>156</v>
      </c>
      <c r="C50" t="s">
        <v>224</v>
      </c>
    </row>
    <row r="76" spans="2:3" x14ac:dyDescent="0.25">
      <c r="B76" s="1" t="s">
        <v>157</v>
      </c>
      <c r="C76" t="s">
        <v>225</v>
      </c>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104" spans="2:3" x14ac:dyDescent="0.25">
      <c r="B104" s="1" t="s">
        <v>95</v>
      </c>
      <c r="C104" t="s">
        <v>226</v>
      </c>
    </row>
    <row r="128" spans="2:3" x14ac:dyDescent="0.25">
      <c r="B128" s="1" t="s">
        <v>96</v>
      </c>
      <c r="C128" t="s">
        <v>227</v>
      </c>
    </row>
    <row r="153" spans="2:10" x14ac:dyDescent="0.25">
      <c r="B153" s="1" t="s">
        <v>158</v>
      </c>
      <c r="C153" t="s">
        <v>297</v>
      </c>
    </row>
    <row r="155" spans="2:10" ht="60" x14ac:dyDescent="0.25">
      <c r="J155" s="333" t="s">
        <v>296</v>
      </c>
    </row>
  </sheetData>
  <hyperlinks>
    <hyperlink ref="K4" location="'Schémas Fonds Chaleur'!B2" display="CESC 1" xr:uid="{00000000-0004-0000-0400-000000000000}"/>
    <hyperlink ref="K5" location="'Schémas Fonds Chaleur'!B26" display="CESC 2" xr:uid="{00000000-0004-0000-0400-000001000000}"/>
    <hyperlink ref="K6" location="'Schémas Fonds Chaleur'!B50" display="CESC 3" xr:uid="{00000000-0004-0000-0400-000002000000}"/>
    <hyperlink ref="K7" location="'Schémas Fonds Chaleur'!B76" display="CESC 4" xr:uid="{00000000-0004-0000-0400-000003000000}"/>
    <hyperlink ref="K8" location="'Schémas Fonds Chaleur'!B104" display="ET1 " xr:uid="{00000000-0004-0000-0400-000004000000}"/>
    <hyperlink ref="K9" location="'Schémas Fonds Chaleur'!B128" display="ET2" xr:uid="{00000000-0004-0000-0400-000005000000}"/>
    <hyperlink ref="K10" location="'Schémas Fonds Chaleur'!B153" display="BOUCL1" xr:uid="{00000000-0004-0000-0400-000006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24"/>
  <sheetViews>
    <sheetView workbookViewId="0">
      <selection activeCell="A10" sqref="A10"/>
    </sheetView>
  </sheetViews>
  <sheetFormatPr baseColWidth="10" defaultRowHeight="15" x14ac:dyDescent="0.25"/>
  <sheetData>
    <row r="2" spans="1:1" x14ac:dyDescent="0.25">
      <c r="A2" s="1" t="s">
        <v>63</v>
      </c>
    </row>
    <row r="3" spans="1:1" x14ac:dyDescent="0.25">
      <c r="A3" t="s">
        <v>64</v>
      </c>
    </row>
    <row r="4" spans="1:1" x14ac:dyDescent="0.25">
      <c r="A4" t="s">
        <v>65</v>
      </c>
    </row>
    <row r="7" spans="1:1" x14ac:dyDescent="0.25">
      <c r="A7" s="1" t="s">
        <v>67</v>
      </c>
    </row>
    <row r="8" spans="1:1" x14ac:dyDescent="0.25">
      <c r="A8" t="s">
        <v>66</v>
      </c>
    </row>
    <row r="9" spans="1:1" x14ac:dyDescent="0.25">
      <c r="A9" t="s">
        <v>68</v>
      </c>
    </row>
    <row r="10" spans="1:1" x14ac:dyDescent="0.25">
      <c r="A10" s="2" t="s">
        <v>69</v>
      </c>
    </row>
    <row r="11" spans="1:1" x14ac:dyDescent="0.25">
      <c r="A11" s="2" t="s">
        <v>70</v>
      </c>
    </row>
    <row r="12" spans="1:1" x14ac:dyDescent="0.25">
      <c r="A12" s="2" t="s">
        <v>71</v>
      </c>
    </row>
    <row r="13" spans="1:1" x14ac:dyDescent="0.25">
      <c r="A13" s="2" t="s">
        <v>72</v>
      </c>
    </row>
    <row r="14" spans="1:1" x14ac:dyDescent="0.25">
      <c r="A14" s="2" t="s">
        <v>73</v>
      </c>
    </row>
    <row r="15" spans="1:1" x14ac:dyDescent="0.25">
      <c r="A15" s="2" t="s">
        <v>74</v>
      </c>
    </row>
    <row r="18" spans="1:1" x14ac:dyDescent="0.25">
      <c r="A18" s="1" t="s">
        <v>75</v>
      </c>
    </row>
    <row r="19" spans="1:1" x14ac:dyDescent="0.25">
      <c r="A19" t="s">
        <v>76</v>
      </c>
    </row>
    <row r="20" spans="1:1" x14ac:dyDescent="0.25">
      <c r="A20" t="s">
        <v>77</v>
      </c>
    </row>
    <row r="21" spans="1:1" x14ac:dyDescent="0.25">
      <c r="A21" s="3" t="s">
        <v>78</v>
      </c>
    </row>
    <row r="22" spans="1:1" x14ac:dyDescent="0.25">
      <c r="A22" s="3" t="s">
        <v>79</v>
      </c>
    </row>
    <row r="23" spans="1:1" x14ac:dyDescent="0.25">
      <c r="A23" t="s">
        <v>80</v>
      </c>
    </row>
    <row r="24" spans="1:1" x14ac:dyDescent="0.25">
      <c r="A24" s="3" t="s">
        <v>81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8</vt:i4>
      </vt:variant>
    </vt:vector>
  </HeadingPairs>
  <TitlesOfParts>
    <vt:vector size="15" baseType="lpstr">
      <vt:lpstr>Accueil et légendes</vt:lpstr>
      <vt:lpstr>Fiche projet solaire</vt:lpstr>
      <vt:lpstr>Simulation FC solaire</vt:lpstr>
      <vt:lpstr>RECAP</vt:lpstr>
      <vt:lpstr>menus solaire</vt:lpstr>
      <vt:lpstr>Schémas Fonds Chaleur</vt:lpstr>
      <vt:lpstr>Vérifications techniques</vt:lpstr>
      <vt:lpstr>RECAP!_ftnref1</vt:lpstr>
      <vt:lpstr>RECAP!_Hlk121838277</vt:lpstr>
      <vt:lpstr>RECAP!_Hlk121839671</vt:lpstr>
      <vt:lpstr>RECAP!_Toc65658394</vt:lpstr>
      <vt:lpstr>RECAP!_Toc65658395</vt:lpstr>
      <vt:lpstr>RECAP!_Toc65658396</vt:lpstr>
      <vt:lpstr>ecsouprocess</vt:lpstr>
      <vt:lpstr>S_subvention_ADEME</vt:lpstr>
    </vt:vector>
  </TitlesOfParts>
  <Company>ADEME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VAYSSIE Fanny</dc:creator>
  <cp:lastModifiedBy>BETTWY Fabrice</cp:lastModifiedBy>
  <dcterms:created xsi:type="dcterms:W3CDTF">2020-05-24T16:41:23Z</dcterms:created>
  <dcterms:modified xsi:type="dcterms:W3CDTF">2023-10-24T16:06:55Z</dcterms:modified>
</cp:coreProperties>
</file>